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olon.prd\files\P\Global\Users\TI1304\UserData\Documents\Mijn Documenten\PH\"/>
    </mc:Choice>
  </mc:AlternateContent>
  <xr:revisionPtr revIDLastSave="0" documentId="8_{180ED1A1-DC8E-4943-BC54-3A10F1A118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ini's + O8 (Champions League)" sheetId="4" r:id="rId1"/>
    <sheet name="O9 + O10 (Eredivisie)" sheetId="5" r:id="rId2"/>
    <sheet name="JO11+JO12 (Eerste Divisie)" sheetId="6" r:id="rId3"/>
    <sheet name="JO13 (2. Bundesliga)" sheetId="7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9" i="7" l="1"/>
  <c r="G66" i="7" s="1"/>
  <c r="L59" i="7"/>
  <c r="G65" i="7" s="1"/>
  <c r="G59" i="7"/>
  <c r="E59" i="7"/>
  <c r="M58" i="7"/>
  <c r="G64" i="7" s="1"/>
  <c r="L58" i="7"/>
  <c r="G63" i="7" s="1"/>
  <c r="G58" i="7"/>
  <c r="E58" i="7"/>
  <c r="M57" i="7"/>
  <c r="B66" i="7" s="1"/>
  <c r="L57" i="7"/>
  <c r="B65" i="7" s="1"/>
  <c r="G57" i="7"/>
  <c r="E57" i="7"/>
  <c r="M56" i="7"/>
  <c r="B64" i="7" s="1"/>
  <c r="L56" i="7"/>
  <c r="B63" i="7" s="1"/>
  <c r="G56" i="7"/>
  <c r="E56" i="7"/>
  <c r="M51" i="7"/>
  <c r="L51" i="7"/>
  <c r="G51" i="7"/>
  <c r="E51" i="7"/>
  <c r="M50" i="7"/>
  <c r="L50" i="7"/>
  <c r="G50" i="7"/>
  <c r="E50" i="7"/>
  <c r="M49" i="7"/>
  <c r="L49" i="7"/>
  <c r="G49" i="7"/>
  <c r="E49" i="7"/>
  <c r="M48" i="7"/>
  <c r="L48" i="7"/>
  <c r="G48" i="7"/>
  <c r="E48" i="7"/>
  <c r="G43" i="7"/>
  <c r="F43" i="7"/>
  <c r="J43" i="7" s="1"/>
  <c r="B43" i="7"/>
  <c r="P39" i="7" s="1"/>
  <c r="G42" i="7"/>
  <c r="F42" i="7"/>
  <c r="J42" i="7" s="1"/>
  <c r="E42" i="7"/>
  <c r="B42" i="7"/>
  <c r="G41" i="7"/>
  <c r="F41" i="7"/>
  <c r="E41" i="7" s="1"/>
  <c r="B41" i="7"/>
  <c r="N39" i="7" s="1"/>
  <c r="S40" i="7"/>
  <c r="J40" i="7"/>
  <c r="G40" i="7"/>
  <c r="F40" i="7"/>
  <c r="E40" i="7"/>
  <c r="B40" i="7"/>
  <c r="O39" i="7"/>
  <c r="M39" i="7"/>
  <c r="M37" i="7"/>
  <c r="L37" i="7"/>
  <c r="G37" i="7"/>
  <c r="E37" i="7"/>
  <c r="M36" i="7"/>
  <c r="C40" i="7" s="1"/>
  <c r="H40" i="7" s="1"/>
  <c r="L36" i="7"/>
  <c r="G36" i="7"/>
  <c r="E36" i="7"/>
  <c r="M35" i="7"/>
  <c r="L35" i="7"/>
  <c r="G35" i="7"/>
  <c r="E35" i="7"/>
  <c r="M34" i="7"/>
  <c r="L34" i="7"/>
  <c r="G34" i="7"/>
  <c r="E34" i="7"/>
  <c r="M33" i="7"/>
  <c r="C43" i="7" s="1"/>
  <c r="L33" i="7"/>
  <c r="C42" i="7" s="1"/>
  <c r="G33" i="7"/>
  <c r="E33" i="7"/>
  <c r="M32" i="7"/>
  <c r="C41" i="7" s="1"/>
  <c r="H41" i="7" s="1"/>
  <c r="L32" i="7"/>
  <c r="G32" i="7"/>
  <c r="E32" i="7"/>
  <c r="G21" i="7"/>
  <c r="F21" i="7"/>
  <c r="E21" i="7" s="1"/>
  <c r="B21" i="7"/>
  <c r="G20" i="7"/>
  <c r="F20" i="7"/>
  <c r="E20" i="7"/>
  <c r="B20" i="7"/>
  <c r="G19" i="7"/>
  <c r="F19" i="7"/>
  <c r="J19" i="7" s="1"/>
  <c r="B19" i="7"/>
  <c r="G18" i="7"/>
  <c r="F18" i="7"/>
  <c r="J18" i="7" s="1"/>
  <c r="E18" i="7"/>
  <c r="B18" i="7"/>
  <c r="M17" i="7" s="1"/>
  <c r="P17" i="7"/>
  <c r="O17" i="7"/>
  <c r="M15" i="7"/>
  <c r="C19" i="7" s="1"/>
  <c r="H19" i="7" s="1"/>
  <c r="L15" i="7"/>
  <c r="G15" i="7"/>
  <c r="E15" i="7"/>
  <c r="M14" i="7"/>
  <c r="L14" i="7"/>
  <c r="G14" i="7"/>
  <c r="E14" i="7"/>
  <c r="M13" i="7"/>
  <c r="L13" i="7"/>
  <c r="G13" i="7"/>
  <c r="E13" i="7"/>
  <c r="M12" i="7"/>
  <c r="C20" i="7" s="1"/>
  <c r="L12" i="7"/>
  <c r="G12" i="7"/>
  <c r="E12" i="7"/>
  <c r="M11" i="7"/>
  <c r="C21" i="7" s="1"/>
  <c r="L11" i="7"/>
  <c r="G11" i="7"/>
  <c r="E11" i="7"/>
  <c r="M10" i="7"/>
  <c r="L10" i="7"/>
  <c r="C18" i="7" s="1"/>
  <c r="G10" i="7"/>
  <c r="E10" i="7"/>
  <c r="M59" i="6"/>
  <c r="G66" i="6" s="1"/>
  <c r="L59" i="6"/>
  <c r="G65" i="6" s="1"/>
  <c r="G59" i="6"/>
  <c r="E59" i="6"/>
  <c r="M58" i="6"/>
  <c r="G64" i="6" s="1"/>
  <c r="L58" i="6"/>
  <c r="G63" i="6" s="1"/>
  <c r="G58" i="6"/>
  <c r="E58" i="6"/>
  <c r="M57" i="6"/>
  <c r="B66" i="6" s="1"/>
  <c r="L57" i="6"/>
  <c r="B65" i="6" s="1"/>
  <c r="G57" i="6"/>
  <c r="E57" i="6"/>
  <c r="M56" i="6"/>
  <c r="B64" i="6" s="1"/>
  <c r="L56" i="6"/>
  <c r="B63" i="6" s="1"/>
  <c r="G56" i="6"/>
  <c r="E56" i="6"/>
  <c r="M51" i="6"/>
  <c r="L51" i="6"/>
  <c r="G51" i="6"/>
  <c r="E51" i="6"/>
  <c r="M50" i="6"/>
  <c r="L50" i="6"/>
  <c r="G50" i="6"/>
  <c r="E50" i="6"/>
  <c r="M49" i="6"/>
  <c r="L49" i="6"/>
  <c r="G49" i="6"/>
  <c r="E49" i="6"/>
  <c r="M48" i="6"/>
  <c r="L48" i="6"/>
  <c r="G48" i="6"/>
  <c r="E48" i="6"/>
  <c r="G43" i="6"/>
  <c r="F43" i="6"/>
  <c r="E43" i="6" s="1"/>
  <c r="B43" i="6"/>
  <c r="G42" i="6"/>
  <c r="F42" i="6"/>
  <c r="E42" i="6" s="1"/>
  <c r="B42" i="6"/>
  <c r="O39" i="6" s="1"/>
  <c r="G41" i="6"/>
  <c r="F41" i="6"/>
  <c r="J43" i="6" s="1"/>
  <c r="B41" i="6"/>
  <c r="N39" i="6" s="1"/>
  <c r="J40" i="6"/>
  <c r="G40" i="6"/>
  <c r="F40" i="6"/>
  <c r="E40" i="6" s="1"/>
  <c r="B40" i="6"/>
  <c r="M39" i="6" s="1"/>
  <c r="P39" i="6"/>
  <c r="M37" i="6"/>
  <c r="L37" i="6"/>
  <c r="G37" i="6"/>
  <c r="E37" i="6"/>
  <c r="M36" i="6"/>
  <c r="L36" i="6"/>
  <c r="C43" i="6" s="1"/>
  <c r="H43" i="6" s="1"/>
  <c r="G36" i="6"/>
  <c r="E36" i="6"/>
  <c r="M35" i="6"/>
  <c r="L35" i="6"/>
  <c r="G35" i="6"/>
  <c r="E35" i="6"/>
  <c r="M34" i="6"/>
  <c r="C42" i="6" s="1"/>
  <c r="L34" i="6"/>
  <c r="G34" i="6"/>
  <c r="E34" i="6"/>
  <c r="M33" i="6"/>
  <c r="L33" i="6"/>
  <c r="G33" i="6"/>
  <c r="E33" i="6"/>
  <c r="M32" i="6"/>
  <c r="C41" i="6" s="1"/>
  <c r="L32" i="6"/>
  <c r="C40" i="6" s="1"/>
  <c r="H40" i="6" s="1"/>
  <c r="G32" i="6"/>
  <c r="E32" i="6"/>
  <c r="G21" i="6"/>
  <c r="F21" i="6"/>
  <c r="E21" i="6" s="1"/>
  <c r="B21" i="6"/>
  <c r="S21" i="6" s="1"/>
  <c r="G20" i="6"/>
  <c r="F20" i="6"/>
  <c r="E20" i="6" s="1"/>
  <c r="B20" i="6"/>
  <c r="J19" i="6"/>
  <c r="G19" i="6"/>
  <c r="F19" i="6"/>
  <c r="E19" i="6" s="1"/>
  <c r="B19" i="6"/>
  <c r="S19" i="6" s="1"/>
  <c r="G18" i="6"/>
  <c r="F18" i="6"/>
  <c r="J18" i="6" s="1"/>
  <c r="E18" i="6"/>
  <c r="C18" i="6"/>
  <c r="H18" i="6" s="1"/>
  <c r="B18" i="6"/>
  <c r="P17" i="6"/>
  <c r="O17" i="6"/>
  <c r="M17" i="6"/>
  <c r="M15" i="6"/>
  <c r="L15" i="6"/>
  <c r="G15" i="6"/>
  <c r="E15" i="6"/>
  <c r="M14" i="6"/>
  <c r="L14" i="6"/>
  <c r="G14" i="6"/>
  <c r="E14" i="6"/>
  <c r="M13" i="6"/>
  <c r="L13" i="6"/>
  <c r="C19" i="6" s="1"/>
  <c r="G13" i="6"/>
  <c r="E13" i="6"/>
  <c r="M12" i="6"/>
  <c r="L12" i="6"/>
  <c r="G12" i="6"/>
  <c r="E12" i="6"/>
  <c r="M11" i="6"/>
  <c r="C21" i="6" s="1"/>
  <c r="L11" i="6"/>
  <c r="C20" i="6" s="1"/>
  <c r="H20" i="6" s="1"/>
  <c r="G11" i="6"/>
  <c r="E11" i="6"/>
  <c r="M10" i="6"/>
  <c r="L10" i="6"/>
  <c r="G10" i="6"/>
  <c r="E10" i="6"/>
  <c r="M59" i="5"/>
  <c r="G66" i="5" s="1"/>
  <c r="L59" i="5"/>
  <c r="G65" i="5" s="1"/>
  <c r="G59" i="5"/>
  <c r="E59" i="5"/>
  <c r="M58" i="5"/>
  <c r="G64" i="5" s="1"/>
  <c r="L58" i="5"/>
  <c r="G63" i="5" s="1"/>
  <c r="G58" i="5"/>
  <c r="E58" i="5"/>
  <c r="M57" i="5"/>
  <c r="B66" i="5" s="1"/>
  <c r="L57" i="5"/>
  <c r="B65" i="5" s="1"/>
  <c r="G57" i="5"/>
  <c r="E57" i="5"/>
  <c r="M56" i="5"/>
  <c r="B64" i="5" s="1"/>
  <c r="L56" i="5"/>
  <c r="B63" i="5" s="1"/>
  <c r="G56" i="5"/>
  <c r="E56" i="5"/>
  <c r="M51" i="5"/>
  <c r="L51" i="5"/>
  <c r="M50" i="5"/>
  <c r="L50" i="5"/>
  <c r="M49" i="5"/>
  <c r="L49" i="5"/>
  <c r="M48" i="5"/>
  <c r="L48" i="5"/>
  <c r="G43" i="5"/>
  <c r="F43" i="5"/>
  <c r="B43" i="5"/>
  <c r="P39" i="5" s="1"/>
  <c r="G42" i="5"/>
  <c r="F42" i="5"/>
  <c r="E42" i="5" s="1"/>
  <c r="B42" i="5"/>
  <c r="S42" i="5" s="1"/>
  <c r="G41" i="5"/>
  <c r="F41" i="5"/>
  <c r="B41" i="5"/>
  <c r="G40" i="5"/>
  <c r="F40" i="5"/>
  <c r="B40" i="5"/>
  <c r="M39" i="5" s="1"/>
  <c r="N39" i="5"/>
  <c r="M37" i="5"/>
  <c r="L37" i="5"/>
  <c r="G37" i="5"/>
  <c r="E37" i="5"/>
  <c r="M36" i="5"/>
  <c r="L36" i="5"/>
  <c r="G36" i="5"/>
  <c r="E36" i="5"/>
  <c r="M35" i="5"/>
  <c r="L35" i="5"/>
  <c r="G35" i="5"/>
  <c r="E35" i="5"/>
  <c r="M34" i="5"/>
  <c r="C42" i="5" s="1"/>
  <c r="L34" i="5"/>
  <c r="G34" i="5"/>
  <c r="E34" i="5"/>
  <c r="M33" i="5"/>
  <c r="L33" i="5"/>
  <c r="G33" i="5"/>
  <c r="E33" i="5"/>
  <c r="M32" i="5"/>
  <c r="C41" i="5" s="1"/>
  <c r="L32" i="5"/>
  <c r="C40" i="5" s="1"/>
  <c r="G32" i="5"/>
  <c r="E32" i="5"/>
  <c r="G21" i="5"/>
  <c r="F21" i="5"/>
  <c r="B21" i="5"/>
  <c r="P17" i="5" s="1"/>
  <c r="G20" i="5"/>
  <c r="F20" i="5"/>
  <c r="B20" i="5"/>
  <c r="O17" i="5" s="1"/>
  <c r="G19" i="5"/>
  <c r="F19" i="5"/>
  <c r="J19" i="5" s="1"/>
  <c r="B19" i="5"/>
  <c r="N17" i="5" s="1"/>
  <c r="G18" i="5"/>
  <c r="F18" i="5"/>
  <c r="B18" i="5"/>
  <c r="M17" i="5"/>
  <c r="M15" i="5"/>
  <c r="L15" i="5"/>
  <c r="G15" i="5"/>
  <c r="E15" i="5"/>
  <c r="M14" i="5"/>
  <c r="L14" i="5"/>
  <c r="G14" i="5"/>
  <c r="E14" i="5"/>
  <c r="M13" i="5"/>
  <c r="L13" i="5"/>
  <c r="G13" i="5"/>
  <c r="E13" i="5"/>
  <c r="M12" i="5"/>
  <c r="L12" i="5"/>
  <c r="G12" i="5"/>
  <c r="E12" i="5"/>
  <c r="M11" i="5"/>
  <c r="L11" i="5"/>
  <c r="G11" i="5"/>
  <c r="E11" i="5"/>
  <c r="M10" i="5"/>
  <c r="L10" i="5"/>
  <c r="C18" i="5" s="1"/>
  <c r="G10" i="5"/>
  <c r="E10" i="5"/>
  <c r="E18" i="5" l="1"/>
  <c r="S43" i="7"/>
  <c r="S21" i="7"/>
  <c r="S19" i="7"/>
  <c r="S43" i="6"/>
  <c r="S40" i="6"/>
  <c r="I18" i="6"/>
  <c r="L18" i="6" s="1"/>
  <c r="I20" i="6"/>
  <c r="H42" i="7"/>
  <c r="H21" i="7"/>
  <c r="H43" i="7"/>
  <c r="H18" i="7"/>
  <c r="H20" i="7"/>
  <c r="S20" i="7"/>
  <c r="N17" i="7"/>
  <c r="E19" i="7"/>
  <c r="I19" i="7" s="1"/>
  <c r="L19" i="7" s="1"/>
  <c r="E43" i="7"/>
  <c r="I43" i="7" s="1"/>
  <c r="J21" i="7"/>
  <c r="J41" i="7"/>
  <c r="S41" i="7"/>
  <c r="J20" i="7"/>
  <c r="S18" i="7"/>
  <c r="S42" i="7"/>
  <c r="H19" i="6"/>
  <c r="H21" i="6"/>
  <c r="H41" i="6"/>
  <c r="I21" i="6"/>
  <c r="H42" i="6"/>
  <c r="I19" i="6"/>
  <c r="J20" i="6"/>
  <c r="L20" i="6" s="1"/>
  <c r="N17" i="6"/>
  <c r="J21" i="6"/>
  <c r="J41" i="6"/>
  <c r="S41" i="6"/>
  <c r="S18" i="6"/>
  <c r="J42" i="6"/>
  <c r="S42" i="6"/>
  <c r="S20" i="6"/>
  <c r="E41" i="6"/>
  <c r="I41" i="6" s="1"/>
  <c r="E40" i="5"/>
  <c r="I42" i="5" s="1"/>
  <c r="J43" i="5"/>
  <c r="H40" i="5"/>
  <c r="C43" i="5"/>
  <c r="E43" i="5"/>
  <c r="E21" i="5"/>
  <c r="C21" i="5"/>
  <c r="C19" i="5"/>
  <c r="E19" i="5"/>
  <c r="C20" i="5"/>
  <c r="J18" i="5"/>
  <c r="E20" i="5"/>
  <c r="O39" i="5"/>
  <c r="S40" i="5"/>
  <c r="S43" i="5"/>
  <c r="S41" i="5"/>
  <c r="S21" i="5"/>
  <c r="S19" i="5"/>
  <c r="S20" i="5"/>
  <c r="S18" i="5"/>
  <c r="H43" i="5"/>
  <c r="H42" i="5"/>
  <c r="H41" i="5"/>
  <c r="J40" i="5"/>
  <c r="J21" i="5"/>
  <c r="J41" i="5"/>
  <c r="J20" i="5"/>
  <c r="J42" i="5"/>
  <c r="E41" i="5"/>
  <c r="I41" i="5" s="1"/>
  <c r="E32" i="4"/>
  <c r="E33" i="4"/>
  <c r="E34" i="4"/>
  <c r="E35" i="4"/>
  <c r="E36" i="4"/>
  <c r="E37" i="4"/>
  <c r="H18" i="5" l="1"/>
  <c r="I20" i="5"/>
  <c r="L19" i="6"/>
  <c r="L43" i="7"/>
  <c r="I21" i="7"/>
  <c r="L21" i="7" s="1"/>
  <c r="I18" i="7"/>
  <c r="L18" i="7" s="1"/>
  <c r="I41" i="7"/>
  <c r="L41" i="7" s="1"/>
  <c r="I40" i="7"/>
  <c r="L40" i="7" s="1"/>
  <c r="I20" i="7"/>
  <c r="L20" i="7" s="1"/>
  <c r="K20" i="7" s="1"/>
  <c r="I42" i="7"/>
  <c r="L42" i="7" s="1"/>
  <c r="K42" i="7" s="1"/>
  <c r="L41" i="6"/>
  <c r="L21" i="6"/>
  <c r="K21" i="6" s="1"/>
  <c r="I43" i="6"/>
  <c r="L43" i="6" s="1"/>
  <c r="I42" i="6"/>
  <c r="L42" i="6" s="1"/>
  <c r="K42" i="6" s="1"/>
  <c r="I40" i="6"/>
  <c r="L40" i="6" s="1"/>
  <c r="K19" i="6"/>
  <c r="H21" i="5"/>
  <c r="I19" i="5"/>
  <c r="I18" i="5"/>
  <c r="I21" i="5"/>
  <c r="H19" i="5"/>
  <c r="H20" i="5"/>
  <c r="L20" i="5" s="1"/>
  <c r="I40" i="5"/>
  <c r="L40" i="5" s="1"/>
  <c r="I43" i="5"/>
  <c r="L43" i="5" s="1"/>
  <c r="L42" i="5"/>
  <c r="L18" i="5"/>
  <c r="L41" i="5"/>
  <c r="G43" i="4"/>
  <c r="F43" i="4"/>
  <c r="B43" i="4"/>
  <c r="P39" i="4" s="1"/>
  <c r="G21" i="4"/>
  <c r="F21" i="4"/>
  <c r="B21" i="4"/>
  <c r="P17" i="4" s="1"/>
  <c r="G42" i="4"/>
  <c r="F42" i="4"/>
  <c r="B42" i="4"/>
  <c r="G20" i="4"/>
  <c r="F20" i="4"/>
  <c r="B20" i="4"/>
  <c r="G41" i="4"/>
  <c r="F41" i="4"/>
  <c r="B41" i="4"/>
  <c r="G19" i="4"/>
  <c r="F19" i="4"/>
  <c r="B19" i="4"/>
  <c r="N17" i="4" s="1"/>
  <c r="G40" i="4"/>
  <c r="F40" i="4"/>
  <c r="B40" i="4"/>
  <c r="M39" i="4" s="1"/>
  <c r="G18" i="4"/>
  <c r="F18" i="4"/>
  <c r="B18" i="4"/>
  <c r="M17" i="4" s="1"/>
  <c r="M37" i="4"/>
  <c r="L37" i="4"/>
  <c r="G37" i="4"/>
  <c r="M15" i="4"/>
  <c r="L15" i="4"/>
  <c r="G15" i="4"/>
  <c r="E15" i="4"/>
  <c r="M36" i="4"/>
  <c r="L36" i="4"/>
  <c r="G36" i="4"/>
  <c r="M14" i="4"/>
  <c r="L14" i="4"/>
  <c r="G14" i="4"/>
  <c r="E14" i="4"/>
  <c r="M35" i="4"/>
  <c r="L35" i="4"/>
  <c r="G35" i="4"/>
  <c r="M13" i="4"/>
  <c r="L13" i="4"/>
  <c r="G13" i="4"/>
  <c r="E13" i="4"/>
  <c r="M34" i="4"/>
  <c r="L34" i="4"/>
  <c r="G34" i="4"/>
  <c r="M12" i="4"/>
  <c r="L12" i="4"/>
  <c r="G12" i="4"/>
  <c r="E12" i="4"/>
  <c r="M33" i="4"/>
  <c r="L33" i="4"/>
  <c r="G33" i="4"/>
  <c r="M11" i="4"/>
  <c r="L11" i="4"/>
  <c r="G11" i="4"/>
  <c r="E11" i="4"/>
  <c r="M32" i="4"/>
  <c r="L32" i="4"/>
  <c r="G32" i="4"/>
  <c r="M10" i="4"/>
  <c r="L10" i="4"/>
  <c r="G10" i="4"/>
  <c r="E10" i="4"/>
  <c r="L19" i="5" l="1"/>
  <c r="K20" i="5" s="1"/>
  <c r="L21" i="5"/>
  <c r="K21" i="5" s="1"/>
  <c r="O21" i="5" s="1"/>
  <c r="K18" i="6"/>
  <c r="K18" i="7"/>
  <c r="M20" i="7" s="1"/>
  <c r="K19" i="7"/>
  <c r="N20" i="7" s="1"/>
  <c r="K21" i="7"/>
  <c r="P20" i="7" s="1"/>
  <c r="K41" i="7"/>
  <c r="K43" i="7"/>
  <c r="K40" i="7"/>
  <c r="M42" i="7" s="1"/>
  <c r="K43" i="6"/>
  <c r="K40" i="6"/>
  <c r="M42" i="6" s="1"/>
  <c r="N21" i="6"/>
  <c r="M21" i="6"/>
  <c r="P19" i="6"/>
  <c r="M19" i="6"/>
  <c r="K41" i="6"/>
  <c r="N42" i="6" s="1"/>
  <c r="K20" i="6"/>
  <c r="O19" i="6" s="1"/>
  <c r="N18" i="6"/>
  <c r="O18" i="6"/>
  <c r="P18" i="6"/>
  <c r="K42" i="5"/>
  <c r="M42" i="5" s="1"/>
  <c r="K40" i="5"/>
  <c r="K43" i="5"/>
  <c r="K41" i="5"/>
  <c r="K19" i="5"/>
  <c r="K18" i="5"/>
  <c r="C21" i="4"/>
  <c r="C42" i="4"/>
  <c r="C18" i="4"/>
  <c r="E21" i="4"/>
  <c r="E20" i="4"/>
  <c r="E43" i="4"/>
  <c r="E40" i="4"/>
  <c r="E41" i="4"/>
  <c r="J42" i="4"/>
  <c r="E42" i="4"/>
  <c r="C40" i="4"/>
  <c r="C19" i="4"/>
  <c r="J41" i="4"/>
  <c r="C41" i="4"/>
  <c r="S20" i="4"/>
  <c r="C20" i="4"/>
  <c r="S19" i="4"/>
  <c r="J43" i="4"/>
  <c r="S42" i="4"/>
  <c r="O39" i="4"/>
  <c r="J40" i="4"/>
  <c r="C43" i="4"/>
  <c r="J18" i="4"/>
  <c r="E18" i="4"/>
  <c r="E19" i="4"/>
  <c r="O17" i="4"/>
  <c r="S18" i="4"/>
  <c r="S40" i="4"/>
  <c r="S41" i="4"/>
  <c r="S43" i="4"/>
  <c r="S21" i="4"/>
  <c r="J20" i="4"/>
  <c r="J19" i="4"/>
  <c r="J21" i="4"/>
  <c r="N39" i="4"/>
  <c r="O21" i="6" l="1"/>
  <c r="R21" i="6"/>
  <c r="T21" i="6" s="1"/>
  <c r="Q20" i="7"/>
  <c r="R20" i="7"/>
  <c r="P41" i="7"/>
  <c r="O41" i="7"/>
  <c r="M41" i="7"/>
  <c r="Q42" i="7"/>
  <c r="N21" i="7"/>
  <c r="O21" i="7"/>
  <c r="M21" i="7"/>
  <c r="N42" i="7"/>
  <c r="O43" i="7"/>
  <c r="N43" i="7"/>
  <c r="M43" i="7"/>
  <c r="N18" i="7"/>
  <c r="O18" i="7"/>
  <c r="P18" i="7"/>
  <c r="P40" i="7"/>
  <c r="N40" i="7"/>
  <c r="O40" i="7"/>
  <c r="P19" i="7"/>
  <c r="O19" i="7"/>
  <c r="M19" i="7"/>
  <c r="P42" i="7"/>
  <c r="O43" i="6"/>
  <c r="N43" i="6"/>
  <c r="M43" i="6"/>
  <c r="Q43" i="6" s="1"/>
  <c r="Q42" i="6"/>
  <c r="R19" i="6"/>
  <c r="Q19" i="6"/>
  <c r="P40" i="6"/>
  <c r="O40" i="6"/>
  <c r="N40" i="6"/>
  <c r="R18" i="6"/>
  <c r="Q18" i="6"/>
  <c r="M7" i="6"/>
  <c r="P42" i="6"/>
  <c r="R42" i="6" s="1"/>
  <c r="P20" i="6"/>
  <c r="N20" i="6"/>
  <c r="M20" i="6"/>
  <c r="P41" i="6"/>
  <c r="O41" i="6"/>
  <c r="M41" i="6"/>
  <c r="Q21" i="6"/>
  <c r="M21" i="5"/>
  <c r="Q21" i="5" s="1"/>
  <c r="N21" i="5"/>
  <c r="R21" i="5" s="1"/>
  <c r="P20" i="5"/>
  <c r="N20" i="5"/>
  <c r="O43" i="5"/>
  <c r="N43" i="5"/>
  <c r="M43" i="5"/>
  <c r="P19" i="5"/>
  <c r="O19" i="5"/>
  <c r="M19" i="5"/>
  <c r="P41" i="5"/>
  <c r="O41" i="5"/>
  <c r="M41" i="5"/>
  <c r="P40" i="5"/>
  <c r="O40" i="5"/>
  <c r="N40" i="5"/>
  <c r="N18" i="5"/>
  <c r="O18" i="5"/>
  <c r="P18" i="5"/>
  <c r="P42" i="5"/>
  <c r="N42" i="5"/>
  <c r="R42" i="5" s="1"/>
  <c r="M20" i="5"/>
  <c r="I43" i="4"/>
  <c r="H18" i="4"/>
  <c r="I20" i="4"/>
  <c r="I18" i="4"/>
  <c r="H19" i="4"/>
  <c r="H20" i="4"/>
  <c r="L20" i="4" s="1"/>
  <c r="H21" i="4"/>
  <c r="H41" i="4"/>
  <c r="H42" i="4"/>
  <c r="H43" i="4"/>
  <c r="H40" i="4"/>
  <c r="I21" i="4"/>
  <c r="I41" i="4"/>
  <c r="I19" i="4"/>
  <c r="I40" i="4"/>
  <c r="I42" i="4"/>
  <c r="L21" i="4" l="1"/>
  <c r="R21" i="7"/>
  <c r="T21" i="7" s="1"/>
  <c r="Q20" i="6"/>
  <c r="R42" i="7"/>
  <c r="M7" i="7"/>
  <c r="R41" i="7"/>
  <c r="Q41" i="7"/>
  <c r="R19" i="7"/>
  <c r="Q19" i="7"/>
  <c r="Q21" i="7"/>
  <c r="R40" i="7"/>
  <c r="Q40" i="7"/>
  <c r="Q43" i="7"/>
  <c r="R18" i="7"/>
  <c r="Q18" i="7"/>
  <c r="R43" i="7"/>
  <c r="M6" i="7"/>
  <c r="T20" i="7"/>
  <c r="T42" i="6"/>
  <c r="M28" i="6"/>
  <c r="R40" i="6"/>
  <c r="Q40" i="6"/>
  <c r="R43" i="6"/>
  <c r="T18" i="6"/>
  <c r="M4" i="6"/>
  <c r="R20" i="6"/>
  <c r="R41" i="6"/>
  <c r="Q41" i="6"/>
  <c r="M5" i="6"/>
  <c r="T19" i="6"/>
  <c r="Q20" i="5"/>
  <c r="Q42" i="5"/>
  <c r="M7" i="5"/>
  <c r="T21" i="5"/>
  <c r="R20" i="5"/>
  <c r="T42" i="5"/>
  <c r="M28" i="5"/>
  <c r="R40" i="5"/>
  <c r="Q40" i="5"/>
  <c r="Q43" i="5"/>
  <c r="R43" i="5"/>
  <c r="R18" i="5"/>
  <c r="Q18" i="5"/>
  <c r="Q41" i="5"/>
  <c r="R41" i="5"/>
  <c r="R19" i="5"/>
  <c r="Q19" i="5"/>
  <c r="L43" i="4"/>
  <c r="L19" i="4"/>
  <c r="L18" i="4"/>
  <c r="L42" i="4"/>
  <c r="L41" i="4"/>
  <c r="L40" i="4"/>
  <c r="M5" i="7" l="1"/>
  <c r="T19" i="7"/>
  <c r="M27" i="7"/>
  <c r="T41" i="7"/>
  <c r="M29" i="7"/>
  <c r="T43" i="7"/>
  <c r="L7" i="7"/>
  <c r="T18" i="7"/>
  <c r="M4" i="7"/>
  <c r="L4" i="7" s="1"/>
  <c r="T42" i="7"/>
  <c r="M28" i="7"/>
  <c r="M26" i="7"/>
  <c r="T40" i="7"/>
  <c r="M27" i="6"/>
  <c r="L27" i="6" s="1"/>
  <c r="T41" i="6"/>
  <c r="T43" i="6"/>
  <c r="A43" i="6" s="1"/>
  <c r="M29" i="6"/>
  <c r="T20" i="6"/>
  <c r="A20" i="6" s="1"/>
  <c r="M6" i="6"/>
  <c r="L5" i="6" s="1"/>
  <c r="M26" i="6"/>
  <c r="T40" i="6"/>
  <c r="A40" i="6" s="1"/>
  <c r="M29" i="5"/>
  <c r="T43" i="5"/>
  <c r="M5" i="5"/>
  <c r="T19" i="5"/>
  <c r="M26" i="5"/>
  <c r="T40" i="5"/>
  <c r="M27" i="5"/>
  <c r="L27" i="5" s="1"/>
  <c r="T41" i="5"/>
  <c r="T20" i="5"/>
  <c r="M6" i="5"/>
  <c r="M4" i="5"/>
  <c r="L4" i="5" s="1"/>
  <c r="T18" i="5"/>
  <c r="A18" i="5" s="1"/>
  <c r="A21" i="5"/>
  <c r="K19" i="4"/>
  <c r="K21" i="4"/>
  <c r="K18" i="4"/>
  <c r="K20" i="4"/>
  <c r="K42" i="4"/>
  <c r="K43" i="4"/>
  <c r="K40" i="4"/>
  <c r="K41" i="4"/>
  <c r="N42" i="4" l="1"/>
  <c r="L27" i="7"/>
  <c r="A42" i="7"/>
  <c r="A42" i="6"/>
  <c r="A43" i="7"/>
  <c r="A40" i="7"/>
  <c r="L26" i="7"/>
  <c r="L29" i="7"/>
  <c r="L28" i="7"/>
  <c r="A41" i="7"/>
  <c r="A19" i="7"/>
  <c r="A18" i="7"/>
  <c r="A21" i="7"/>
  <c r="L5" i="7"/>
  <c r="A20" i="7"/>
  <c r="L6" i="7"/>
  <c r="R28" i="6"/>
  <c r="Q28" i="6" s="1"/>
  <c r="V27" i="6"/>
  <c r="U28" i="6"/>
  <c r="T28" i="6"/>
  <c r="A19" i="6"/>
  <c r="A21" i="6"/>
  <c r="L29" i="6"/>
  <c r="L28" i="6"/>
  <c r="L26" i="6"/>
  <c r="A18" i="6"/>
  <c r="L6" i="6"/>
  <c r="L7" i="6"/>
  <c r="L4" i="6"/>
  <c r="A41" i="6"/>
  <c r="R29" i="6" s="1"/>
  <c r="Q29" i="6" s="1"/>
  <c r="A40" i="5"/>
  <c r="R29" i="5" s="1"/>
  <c r="L7" i="5"/>
  <c r="L6" i="5"/>
  <c r="L26" i="5"/>
  <c r="A19" i="5"/>
  <c r="L5" i="5"/>
  <c r="V6" i="5"/>
  <c r="T6" i="5"/>
  <c r="S6" i="5"/>
  <c r="R6" i="5"/>
  <c r="U6" i="5"/>
  <c r="A20" i="5"/>
  <c r="A42" i="5"/>
  <c r="L28" i="5"/>
  <c r="A43" i="5"/>
  <c r="A41" i="5"/>
  <c r="V26" i="5" s="1"/>
  <c r="L29" i="5"/>
  <c r="O43" i="4"/>
  <c r="P40" i="4"/>
  <c r="P19" i="4"/>
  <c r="O18" i="4"/>
  <c r="N18" i="4"/>
  <c r="P20" i="4"/>
  <c r="M19" i="4"/>
  <c r="O19" i="4"/>
  <c r="N21" i="4"/>
  <c r="N20" i="4"/>
  <c r="P18" i="4"/>
  <c r="M20" i="4"/>
  <c r="M21" i="4"/>
  <c r="O21" i="4"/>
  <c r="P42" i="4"/>
  <c r="M43" i="4"/>
  <c r="M42" i="4"/>
  <c r="O40" i="4"/>
  <c r="O41" i="4"/>
  <c r="N43" i="4"/>
  <c r="M41" i="4"/>
  <c r="N40" i="4"/>
  <c r="P41" i="4"/>
  <c r="V28" i="6" l="1"/>
  <c r="S28" i="6"/>
  <c r="T29" i="6"/>
  <c r="U7" i="7"/>
  <c r="U6" i="7"/>
  <c r="U5" i="7"/>
  <c r="U4" i="7"/>
  <c r="S6" i="7"/>
  <c r="S4" i="7"/>
  <c r="R7" i="7"/>
  <c r="Q7" i="7" s="1"/>
  <c r="R4" i="7"/>
  <c r="Q4" i="7" s="1"/>
  <c r="V4" i="7"/>
  <c r="T7" i="7"/>
  <c r="T6" i="7"/>
  <c r="T5" i="7"/>
  <c r="T4" i="7"/>
  <c r="S5" i="7"/>
  <c r="R5" i="7"/>
  <c r="Q5" i="7" s="1"/>
  <c r="V6" i="7"/>
  <c r="S7" i="7"/>
  <c r="R6" i="7"/>
  <c r="Q6" i="7" s="1"/>
  <c r="V7" i="7"/>
  <c r="V5" i="7"/>
  <c r="R29" i="7"/>
  <c r="Q29" i="7" s="1"/>
  <c r="R28" i="7"/>
  <c r="Q28" i="7" s="1"/>
  <c r="R27" i="7"/>
  <c r="Q27" i="7" s="1"/>
  <c r="V29" i="7"/>
  <c r="V27" i="7"/>
  <c r="R26" i="7"/>
  <c r="Q26" i="7" s="1"/>
  <c r="V26" i="7"/>
  <c r="S26" i="7"/>
  <c r="V28" i="7"/>
  <c r="S29" i="7"/>
  <c r="U29" i="7"/>
  <c r="U28" i="7"/>
  <c r="U27" i="7"/>
  <c r="U26" i="7"/>
  <c r="S27" i="7"/>
  <c r="T29" i="7"/>
  <c r="T28" i="7"/>
  <c r="T27" i="7"/>
  <c r="T26" i="7"/>
  <c r="S28" i="7"/>
  <c r="U26" i="6"/>
  <c r="V29" i="6"/>
  <c r="U27" i="6"/>
  <c r="S27" i="6"/>
  <c r="R26" i="6"/>
  <c r="Q26" i="6" s="1"/>
  <c r="S29" i="6"/>
  <c r="U29" i="6"/>
  <c r="R27" i="6"/>
  <c r="Q27" i="6" s="1"/>
  <c r="V6" i="6"/>
  <c r="U7" i="6"/>
  <c r="T7" i="6"/>
  <c r="T6" i="6"/>
  <c r="T5" i="6"/>
  <c r="T4" i="6"/>
  <c r="S7" i="6"/>
  <c r="S6" i="6"/>
  <c r="S4" i="6"/>
  <c r="U4" i="6"/>
  <c r="S5" i="6"/>
  <c r="U6" i="6"/>
  <c r="R7" i="6"/>
  <c r="Q7" i="6" s="1"/>
  <c r="R6" i="6"/>
  <c r="Q6" i="6" s="1"/>
  <c r="R5" i="6"/>
  <c r="Q5" i="6" s="1"/>
  <c r="R4" i="6"/>
  <c r="Q4" i="6" s="1"/>
  <c r="V7" i="6"/>
  <c r="V4" i="6"/>
  <c r="V5" i="6"/>
  <c r="U5" i="6"/>
  <c r="T26" i="6"/>
  <c r="S26" i="6"/>
  <c r="T27" i="6"/>
  <c r="V26" i="6"/>
  <c r="T29" i="5"/>
  <c r="S29" i="5"/>
  <c r="V29" i="5"/>
  <c r="U29" i="5"/>
  <c r="T4" i="5"/>
  <c r="S28" i="5"/>
  <c r="V7" i="5"/>
  <c r="Q6" i="5"/>
  <c r="E50" i="5"/>
  <c r="R7" i="5"/>
  <c r="T5" i="5"/>
  <c r="V27" i="5"/>
  <c r="U26" i="5"/>
  <c r="V28" i="5"/>
  <c r="T7" i="5"/>
  <c r="T26" i="5"/>
  <c r="U27" i="5"/>
  <c r="R26" i="5"/>
  <c r="S4" i="5"/>
  <c r="S5" i="5"/>
  <c r="V4" i="5"/>
  <c r="U4" i="5"/>
  <c r="T27" i="5"/>
  <c r="U28" i="5"/>
  <c r="R27" i="5"/>
  <c r="R5" i="5"/>
  <c r="S7" i="5"/>
  <c r="U5" i="5"/>
  <c r="T28" i="5"/>
  <c r="R28" i="5"/>
  <c r="U7" i="5"/>
  <c r="V5" i="5"/>
  <c r="S26" i="5"/>
  <c r="Q29" i="5"/>
  <c r="G50" i="5"/>
  <c r="R4" i="5"/>
  <c r="S27" i="5"/>
  <c r="Q42" i="4"/>
  <c r="Q19" i="4"/>
  <c r="Q43" i="4"/>
  <c r="Q18" i="4"/>
  <c r="Q21" i="4"/>
  <c r="R21" i="4" s="1"/>
  <c r="T21" i="4" s="1"/>
  <c r="Q20" i="4"/>
  <c r="R20" i="4" s="1"/>
  <c r="T20" i="4" s="1"/>
  <c r="R41" i="4"/>
  <c r="M27" i="4" s="1"/>
  <c r="R43" i="4"/>
  <c r="M29" i="4" s="1"/>
  <c r="R40" i="4"/>
  <c r="M26" i="4" s="1"/>
  <c r="Q40" i="4"/>
  <c r="R42" i="4" s="1"/>
  <c r="T42" i="4" s="1"/>
  <c r="Q41" i="4"/>
  <c r="Q28" i="5" l="1"/>
  <c r="E51" i="5"/>
  <c r="Q4" i="5"/>
  <c r="E48" i="5"/>
  <c r="G49" i="5"/>
  <c r="Q5" i="5"/>
  <c r="Q26" i="5"/>
  <c r="E49" i="5"/>
  <c r="G51" i="5"/>
  <c r="Q7" i="5"/>
  <c r="Q27" i="5"/>
  <c r="G48" i="5"/>
  <c r="T43" i="4"/>
  <c r="T41" i="4"/>
  <c r="R18" i="4"/>
  <c r="M4" i="4" s="1"/>
  <c r="R19" i="4"/>
  <c r="M6" i="4"/>
  <c r="M7" i="4"/>
  <c r="M28" i="4"/>
  <c r="L27" i="4" s="1"/>
  <c r="T40" i="4"/>
  <c r="A41" i="4" l="1"/>
  <c r="T18" i="4"/>
  <c r="A40" i="4"/>
  <c r="L28" i="4"/>
  <c r="A42" i="4"/>
  <c r="A43" i="4"/>
  <c r="V26" i="4" s="1"/>
  <c r="L29" i="4"/>
  <c r="L26" i="4"/>
  <c r="T19" i="4"/>
  <c r="M5" i="4"/>
  <c r="L5" i="4" s="1"/>
  <c r="R28" i="4" l="1"/>
  <c r="E51" i="4" s="1"/>
  <c r="S26" i="4"/>
  <c r="R29" i="4"/>
  <c r="G50" i="4" s="1"/>
  <c r="V29" i="4"/>
  <c r="S27" i="4"/>
  <c r="U29" i="4"/>
  <c r="R27" i="4"/>
  <c r="G48" i="4" s="1"/>
  <c r="U27" i="4"/>
  <c r="U26" i="4"/>
  <c r="U28" i="4"/>
  <c r="V27" i="4"/>
  <c r="S28" i="4"/>
  <c r="S29" i="4"/>
  <c r="V28" i="4"/>
  <c r="R26" i="4"/>
  <c r="L6" i="4"/>
  <c r="T29" i="4"/>
  <c r="T28" i="4"/>
  <c r="T27" i="4"/>
  <c r="T26" i="4"/>
  <c r="L4" i="4"/>
  <c r="L7" i="4"/>
  <c r="A20" i="4"/>
  <c r="A18" i="4"/>
  <c r="A19" i="4"/>
  <c r="A21" i="4"/>
  <c r="L50" i="4"/>
  <c r="L51" i="4"/>
  <c r="L58" i="4" l="1"/>
  <c r="G63" i="4" s="1"/>
  <c r="G58" i="4"/>
  <c r="M58" i="4"/>
  <c r="G64" i="4" s="1"/>
  <c r="E58" i="4"/>
  <c r="Q28" i="4"/>
  <c r="Q29" i="4"/>
  <c r="Q27" i="4"/>
  <c r="Q26" i="4"/>
  <c r="E49" i="4"/>
  <c r="M49" i="4"/>
  <c r="S4" i="4"/>
  <c r="T6" i="4"/>
  <c r="T4" i="4"/>
  <c r="T7" i="4"/>
  <c r="T5" i="4"/>
  <c r="U4" i="4"/>
  <c r="S6" i="4"/>
  <c r="V7" i="4"/>
  <c r="S5" i="4"/>
  <c r="V6" i="4"/>
  <c r="R5" i="4"/>
  <c r="G49" i="4" s="1"/>
  <c r="V5" i="4"/>
  <c r="V4" i="4"/>
  <c r="R6" i="4"/>
  <c r="E50" i="4" s="1"/>
  <c r="U7" i="4"/>
  <c r="R7" i="4"/>
  <c r="G51" i="4" s="1"/>
  <c r="U5" i="4"/>
  <c r="U6" i="4"/>
  <c r="R4" i="4"/>
  <c r="E48" i="4" s="1"/>
  <c r="M48" i="4" s="1"/>
  <c r="S7" i="4"/>
  <c r="L57" i="4" l="1"/>
  <c r="B65" i="4" s="1"/>
  <c r="E57" i="4"/>
  <c r="G57" i="4"/>
  <c r="M57" i="4" s="1"/>
  <c r="B66" i="4" s="1"/>
  <c r="M50" i="4"/>
  <c r="Q6" i="4"/>
  <c r="M51" i="4"/>
  <c r="Q7" i="4"/>
  <c r="L48" i="4"/>
  <c r="E56" i="4" s="1"/>
  <c r="Q4" i="4"/>
  <c r="L49" i="4"/>
  <c r="Q5" i="4"/>
  <c r="L59" i="4" l="1"/>
  <c r="G65" i="4" s="1"/>
  <c r="G59" i="4"/>
  <c r="M59" i="4"/>
  <c r="G66" i="4" s="1"/>
  <c r="E59" i="4"/>
  <c r="G56" i="4"/>
  <c r="L56" i="4" s="1"/>
  <c r="B63" i="4" s="1"/>
  <c r="M56" i="4"/>
  <c r="B64" i="4" s="1"/>
</calcChain>
</file>

<file path=xl/sharedStrings.xml><?xml version="1.0" encoding="utf-8"?>
<sst xmlns="http://schemas.openxmlformats.org/spreadsheetml/2006/main" count="724" uniqueCount="82">
  <si>
    <t>Poule A</t>
  </si>
  <si>
    <t>Poule B</t>
  </si>
  <si>
    <t>Veld</t>
  </si>
  <si>
    <t>Teams:</t>
  </si>
  <si>
    <t>#</t>
  </si>
  <si>
    <t>Team</t>
  </si>
  <si>
    <t>P</t>
  </si>
  <si>
    <t>DS</t>
  </si>
  <si>
    <t>DV</t>
  </si>
  <si>
    <t>DT</t>
  </si>
  <si>
    <t>Tijdstip:</t>
  </si>
  <si>
    <t>Thuis</t>
  </si>
  <si>
    <t>Uit</t>
  </si>
  <si>
    <t>Uitslag</t>
  </si>
  <si>
    <t>T</t>
  </si>
  <si>
    <t>U</t>
  </si>
  <si>
    <t>uur</t>
  </si>
  <si>
    <t>:</t>
  </si>
  <si>
    <t>-</t>
  </si>
  <si>
    <t>Punten:</t>
  </si>
  <si>
    <t>DPS</t>
  </si>
  <si>
    <t>DPV</t>
  </si>
  <si>
    <t>DPT</t>
  </si>
  <si>
    <t>Puntenstand</t>
  </si>
  <si>
    <t>Doelsaldostand</t>
  </si>
  <si>
    <t>Dvstand</t>
  </si>
  <si>
    <t>SubRang</t>
  </si>
  <si>
    <t>Standsubtotaal</t>
  </si>
  <si>
    <t>Gelijkpunten</t>
  </si>
  <si>
    <t>Gelijkstand</t>
  </si>
  <si>
    <t>Teamnmstand</t>
  </si>
  <si>
    <t>Standtotaal</t>
  </si>
  <si>
    <t>HF1</t>
  </si>
  <si>
    <t>HF2</t>
  </si>
  <si>
    <t>HF3</t>
  </si>
  <si>
    <t>HF4</t>
  </si>
  <si>
    <t>1e plek</t>
  </si>
  <si>
    <t>3e plek</t>
  </si>
  <si>
    <t>5e plek</t>
  </si>
  <si>
    <t>7e plek</t>
  </si>
  <si>
    <t>Manchester City</t>
  </si>
  <si>
    <t>Real Madrid</t>
  </si>
  <si>
    <t>Juventus</t>
  </si>
  <si>
    <t>Halve finales</t>
  </si>
  <si>
    <t>Finales</t>
  </si>
  <si>
    <t>Winnaar:</t>
  </si>
  <si>
    <t>Verliezer:</t>
  </si>
  <si>
    <t>EINDSTAND:</t>
  </si>
  <si>
    <t>Wedstrijd:</t>
  </si>
  <si>
    <t>Liverpool</t>
  </si>
  <si>
    <t>FC Barcelona</t>
  </si>
  <si>
    <t>Bayern Munchen</t>
  </si>
  <si>
    <t>Borussia Dortmund</t>
  </si>
  <si>
    <t>Paris Saint Germain</t>
  </si>
  <si>
    <t>Champions League</t>
  </si>
  <si>
    <t>Eredivisie</t>
  </si>
  <si>
    <t>Ajax</t>
  </si>
  <si>
    <t>FC Twente</t>
  </si>
  <si>
    <t>PSV</t>
  </si>
  <si>
    <t>AZ Alkmaar</t>
  </si>
  <si>
    <t>Heracles</t>
  </si>
  <si>
    <t>Heerenveen</t>
  </si>
  <si>
    <t>Feyenoord</t>
  </si>
  <si>
    <t>Vitesse</t>
  </si>
  <si>
    <t>Go Ahead Eagles</t>
  </si>
  <si>
    <t>De Graafschap</t>
  </si>
  <si>
    <t>FC Volendam</t>
  </si>
  <si>
    <t>Cambuur Leeuwarden</t>
  </si>
  <si>
    <t>NAC Breda</t>
  </si>
  <si>
    <t>Almere City</t>
  </si>
  <si>
    <t>NEC Nijmegen</t>
  </si>
  <si>
    <t>Telstar</t>
  </si>
  <si>
    <t>Eerste Divisie</t>
  </si>
  <si>
    <t>2. Bundesliga</t>
  </si>
  <si>
    <t>HSV</t>
  </si>
  <si>
    <t>Hannover '96</t>
  </si>
  <si>
    <t>St. Pauli</t>
  </si>
  <si>
    <t>Fortuna Düsseldorf</t>
  </si>
  <si>
    <t>Osnabrück</t>
  </si>
  <si>
    <t>Bochum</t>
  </si>
  <si>
    <t>Darmstadt</t>
  </si>
  <si>
    <t>Paderborn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</si>
</sst>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2" borderId="14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30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8" borderId="30" xfId="0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33" xfId="0" applyFill="1" applyBorder="1" applyAlignment="1" applyProtection="1">
      <alignment horizontal="center"/>
      <protection locked="0"/>
    </xf>
    <xf numFmtId="0" fontId="0" fillId="10" borderId="30" xfId="0" applyFill="1" applyBorder="1" applyAlignment="1" applyProtection="1">
      <alignment horizontal="center"/>
      <protection locked="0"/>
    </xf>
    <xf numFmtId="0" fontId="0" fillId="10" borderId="33" xfId="0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/>
    <xf numFmtId="0" fontId="1" fillId="0" borderId="0" xfId="0" applyFont="1" applyFill="1" applyProtection="1"/>
    <xf numFmtId="0" fontId="0" fillId="0" borderId="0" xfId="0" applyFill="1" applyProtection="1"/>
    <xf numFmtId="0" fontId="0" fillId="0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5" borderId="40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42" xfId="0" applyFill="1" applyBorder="1" applyAlignment="1" applyProtection="1">
      <alignment horizontal="center"/>
    </xf>
    <xf numFmtId="0" fontId="0" fillId="2" borderId="9" xfId="0" applyFill="1" applyBorder="1" applyProtection="1"/>
    <xf numFmtId="0" fontId="2" fillId="2" borderId="9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6" borderId="42" xfId="0" applyFill="1" applyBorder="1" applyAlignment="1" applyProtection="1">
      <alignment horizontal="center"/>
    </xf>
    <xf numFmtId="0" fontId="0" fillId="6" borderId="9" xfId="0" applyFill="1" applyBorder="1" applyProtection="1"/>
    <xf numFmtId="0" fontId="2" fillId="6" borderId="9" xfId="0" applyFont="1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center"/>
    </xf>
    <xf numFmtId="0" fontId="0" fillId="6" borderId="10" xfId="0" applyFill="1" applyBorder="1" applyAlignment="1" applyProtection="1">
      <alignment horizontal="center"/>
    </xf>
    <xf numFmtId="0" fontId="0" fillId="2" borderId="33" xfId="0" applyFill="1" applyBorder="1" applyAlignment="1" applyProtection="1">
      <alignment horizontal="center"/>
    </xf>
    <xf numFmtId="0" fontId="0" fillId="6" borderId="43" xfId="0" applyFill="1" applyBorder="1" applyAlignment="1" applyProtection="1">
      <alignment horizontal="center"/>
    </xf>
    <xf numFmtId="0" fontId="0" fillId="6" borderId="19" xfId="0" applyFill="1" applyBorder="1" applyProtection="1"/>
    <xf numFmtId="0" fontId="2" fillId="6" borderId="19" xfId="0" applyFont="1" applyFill="1" applyBorder="1" applyAlignment="1" applyProtection="1">
      <alignment horizontal="center"/>
    </xf>
    <xf numFmtId="0" fontId="0" fillId="6" borderId="19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21" xfId="0" applyFill="1" applyBorder="1" applyProtection="1"/>
    <xf numFmtId="0" fontId="0" fillId="5" borderId="22" xfId="0" applyFill="1" applyBorder="1" applyProtection="1"/>
    <xf numFmtId="0" fontId="0" fillId="5" borderId="4" xfId="0" applyFill="1" applyBorder="1" applyProtection="1"/>
    <xf numFmtId="0" fontId="0" fillId="5" borderId="23" xfId="0" applyFill="1" applyBorder="1" applyAlignment="1" applyProtection="1">
      <alignment horizontal="center"/>
    </xf>
    <xf numFmtId="0" fontId="0" fillId="5" borderId="22" xfId="0" applyFill="1" applyBorder="1" applyAlignment="1" applyProtection="1">
      <alignment horizontal="center"/>
    </xf>
    <xf numFmtId="0" fontId="2" fillId="5" borderId="28" xfId="0" applyFont="1" applyFill="1" applyBorder="1" applyAlignment="1" applyProtection="1">
      <alignment horizontal="center"/>
    </xf>
    <xf numFmtId="0" fontId="2" fillId="5" borderId="45" xfId="0" applyFont="1" applyFill="1" applyBorder="1" applyAlignment="1" applyProtection="1">
      <alignment horizontal="center"/>
    </xf>
    <xf numFmtId="20" fontId="0" fillId="2" borderId="25" xfId="0" applyNumberFormat="1" applyFill="1" applyBorder="1" applyProtection="1"/>
    <xf numFmtId="20" fontId="0" fillId="2" borderId="9" xfId="0" applyNumberFormat="1" applyFill="1" applyBorder="1" applyAlignment="1" applyProtection="1">
      <alignment horizontal="center"/>
    </xf>
    <xf numFmtId="20" fontId="0" fillId="2" borderId="15" xfId="0" applyNumberFormat="1" applyFill="1" applyBorder="1" applyProtection="1"/>
    <xf numFmtId="20" fontId="0" fillId="2" borderId="9" xfId="0" applyNumberFormat="1" applyFill="1" applyBorder="1" applyProtection="1"/>
    <xf numFmtId="0" fontId="0" fillId="2" borderId="35" xfId="0" applyFill="1" applyBorder="1" applyProtection="1"/>
    <xf numFmtId="0" fontId="0" fillId="2" borderId="15" xfId="0" applyFill="1" applyBorder="1" applyProtection="1"/>
    <xf numFmtId="0" fontId="0" fillId="2" borderId="31" xfId="0" applyFill="1" applyBorder="1" applyAlignment="1" applyProtection="1">
      <alignment horizontal="center"/>
    </xf>
    <xf numFmtId="0" fontId="0" fillId="2" borderId="46" xfId="0" applyFill="1" applyBorder="1" applyAlignment="1" applyProtection="1">
      <alignment horizontal="center"/>
    </xf>
    <xf numFmtId="20" fontId="0" fillId="6" borderId="11" xfId="0" applyNumberFormat="1" applyFill="1" applyBorder="1" applyProtection="1"/>
    <xf numFmtId="20" fontId="0" fillId="6" borderId="12" xfId="0" applyNumberFormat="1" applyFill="1" applyBorder="1" applyAlignment="1" applyProtection="1">
      <alignment horizontal="center"/>
    </xf>
    <xf numFmtId="20" fontId="0" fillId="6" borderId="24" xfId="0" applyNumberFormat="1" applyFill="1" applyBorder="1" applyProtection="1"/>
    <xf numFmtId="20" fontId="0" fillId="6" borderId="12" xfId="0" applyNumberFormat="1" applyFill="1" applyBorder="1" applyProtection="1"/>
    <xf numFmtId="0" fontId="0" fillId="6" borderId="36" xfId="0" applyFill="1" applyBorder="1" applyProtection="1"/>
    <xf numFmtId="0" fontId="0" fillId="6" borderId="12" xfId="0" applyFill="1" applyBorder="1" applyAlignment="1" applyProtection="1">
      <alignment horizontal="center"/>
    </xf>
    <xf numFmtId="0" fontId="0" fillId="6" borderId="24" xfId="0" applyFill="1" applyBorder="1" applyProtection="1"/>
    <xf numFmtId="0" fontId="2" fillId="6" borderId="12" xfId="0" applyFont="1" applyFill="1" applyBorder="1" applyAlignment="1" applyProtection="1">
      <alignment horizontal="center"/>
    </xf>
    <xf numFmtId="20" fontId="0" fillId="2" borderId="11" xfId="0" applyNumberFormat="1" applyFill="1" applyBorder="1" applyProtection="1"/>
    <xf numFmtId="20" fontId="0" fillId="2" borderId="12" xfId="0" applyNumberFormat="1" applyFill="1" applyBorder="1" applyAlignment="1" applyProtection="1">
      <alignment horizontal="center"/>
    </xf>
    <xf numFmtId="20" fontId="0" fillId="2" borderId="24" xfId="0" applyNumberFormat="1" applyFill="1" applyBorder="1" applyProtection="1"/>
    <xf numFmtId="20" fontId="0" fillId="2" borderId="12" xfId="0" applyNumberFormat="1" applyFill="1" applyBorder="1" applyProtection="1"/>
    <xf numFmtId="0" fontId="0" fillId="2" borderId="36" xfId="0" applyFill="1" applyBorder="1" applyProtection="1"/>
    <xf numFmtId="0" fontId="0" fillId="2" borderId="12" xfId="0" applyFill="1" applyBorder="1" applyAlignment="1" applyProtection="1">
      <alignment horizontal="center"/>
    </xf>
    <xf numFmtId="0" fontId="0" fillId="2" borderId="24" xfId="0" applyFill="1" applyBorder="1" applyProtection="1"/>
    <xf numFmtId="0" fontId="2" fillId="2" borderId="12" xfId="0" applyFont="1" applyFill="1" applyBorder="1" applyAlignment="1" applyProtection="1">
      <alignment horizontal="center"/>
    </xf>
    <xf numFmtId="20" fontId="0" fillId="6" borderId="16" xfId="0" applyNumberFormat="1" applyFill="1" applyBorder="1" applyProtection="1"/>
    <xf numFmtId="20" fontId="0" fillId="6" borderId="17" xfId="0" applyNumberFormat="1" applyFill="1" applyBorder="1" applyAlignment="1" applyProtection="1">
      <alignment horizontal="center"/>
    </xf>
    <xf numFmtId="20" fontId="0" fillId="6" borderId="37" xfId="0" applyNumberFormat="1" applyFill="1" applyBorder="1" applyProtection="1"/>
    <xf numFmtId="20" fontId="0" fillId="6" borderId="17" xfId="0" applyNumberFormat="1" applyFill="1" applyBorder="1" applyProtection="1"/>
    <xf numFmtId="0" fontId="0" fillId="6" borderId="38" xfId="0" applyFill="1" applyBorder="1" applyProtection="1"/>
    <xf numFmtId="0" fontId="0" fillId="6" borderId="17" xfId="0" applyFill="1" applyBorder="1" applyAlignment="1" applyProtection="1">
      <alignment horizontal="center"/>
    </xf>
    <xf numFmtId="0" fontId="0" fillId="6" borderId="37" xfId="0" applyFill="1" applyBorder="1" applyProtection="1"/>
    <xf numFmtId="0" fontId="2" fillId="6" borderId="17" xfId="0" applyFont="1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/>
    </xf>
    <xf numFmtId="0" fontId="0" fillId="2" borderId="47" xfId="0" applyFill="1" applyBorder="1" applyAlignment="1" applyProtection="1">
      <alignment horizontal="center"/>
    </xf>
    <xf numFmtId="0" fontId="0" fillId="2" borderId="19" xfId="0" applyFill="1" applyBorder="1" applyProtection="1"/>
    <xf numFmtId="0" fontId="0" fillId="2" borderId="20" xfId="0" applyFill="1" applyBorder="1" applyProtection="1"/>
    <xf numFmtId="20" fontId="0" fillId="0" borderId="13" xfId="0" applyNumberFormat="1" applyFill="1" applyBorder="1" applyProtection="1"/>
    <xf numFmtId="20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0" fillId="0" borderId="13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7" borderId="40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2" borderId="39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0" fillId="8" borderId="42" xfId="0" applyFill="1" applyBorder="1" applyAlignment="1" applyProtection="1">
      <alignment horizontal="center"/>
    </xf>
    <xf numFmtId="0" fontId="0" fillId="8" borderId="9" xfId="0" applyFill="1" applyBorder="1" applyProtection="1"/>
    <xf numFmtId="0" fontId="2" fillId="8" borderId="9" xfId="0" applyFont="1" applyFill="1" applyBorder="1" applyAlignment="1" applyProtection="1">
      <alignment horizontal="center"/>
    </xf>
    <xf numFmtId="0" fontId="0" fillId="8" borderId="9" xfId="0" applyFill="1" applyBorder="1" applyAlignment="1" applyProtection="1">
      <alignment horizontal="center"/>
    </xf>
    <xf numFmtId="0" fontId="0" fillId="8" borderId="10" xfId="0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0" fontId="0" fillId="8" borderId="43" xfId="0" applyFill="1" applyBorder="1" applyAlignment="1" applyProtection="1">
      <alignment horizontal="center"/>
    </xf>
    <xf numFmtId="0" fontId="0" fillId="8" borderId="19" xfId="0" applyFill="1" applyBorder="1" applyProtection="1"/>
    <xf numFmtId="0" fontId="2" fillId="8" borderId="19" xfId="0" applyFont="1" applyFill="1" applyBorder="1" applyAlignment="1" applyProtection="1">
      <alignment horizontal="center"/>
    </xf>
    <xf numFmtId="0" fontId="0" fillId="8" borderId="19" xfId="0" applyFill="1" applyBorder="1" applyAlignment="1" applyProtection="1">
      <alignment horizontal="center"/>
    </xf>
    <xf numFmtId="0" fontId="0" fillId="8" borderId="20" xfId="0" applyFill="1" applyBorder="1" applyAlignment="1" applyProtection="1">
      <alignment horizontal="center"/>
    </xf>
    <xf numFmtId="0" fontId="0" fillId="7" borderId="22" xfId="0" applyFill="1" applyBorder="1" applyProtection="1"/>
    <xf numFmtId="0" fontId="0" fillId="7" borderId="4" xfId="0" applyFill="1" applyBorder="1" applyProtection="1"/>
    <xf numFmtId="0" fontId="0" fillId="7" borderId="22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20" fontId="0" fillId="8" borderId="11" xfId="0" applyNumberFormat="1" applyFill="1" applyBorder="1" applyProtection="1"/>
    <xf numFmtId="20" fontId="0" fillId="8" borderId="12" xfId="0" applyNumberFormat="1" applyFill="1" applyBorder="1" applyAlignment="1" applyProtection="1">
      <alignment horizontal="center"/>
    </xf>
    <xf numFmtId="20" fontId="0" fillId="8" borderId="24" xfId="0" applyNumberFormat="1" applyFill="1" applyBorder="1" applyProtection="1"/>
    <xf numFmtId="0" fontId="0" fillId="8" borderId="36" xfId="0" applyFill="1" applyBorder="1" applyProtection="1"/>
    <xf numFmtId="0" fontId="0" fillId="8" borderId="12" xfId="0" applyFill="1" applyBorder="1" applyAlignment="1" applyProtection="1">
      <alignment horizontal="center"/>
    </xf>
    <xf numFmtId="0" fontId="0" fillId="8" borderId="24" xfId="0" applyFill="1" applyBorder="1" applyProtection="1"/>
    <xf numFmtId="0" fontId="2" fillId="8" borderId="12" xfId="0" applyFont="1" applyFill="1" applyBorder="1" applyAlignment="1" applyProtection="1">
      <alignment horizontal="center"/>
    </xf>
    <xf numFmtId="20" fontId="0" fillId="8" borderId="16" xfId="0" applyNumberFormat="1" applyFill="1" applyBorder="1" applyProtection="1"/>
    <xf numFmtId="20" fontId="0" fillId="8" borderId="17" xfId="0" applyNumberFormat="1" applyFill="1" applyBorder="1" applyAlignment="1" applyProtection="1">
      <alignment horizontal="center"/>
    </xf>
    <xf numFmtId="20" fontId="0" fillId="8" borderId="37" xfId="0" applyNumberFormat="1" applyFill="1" applyBorder="1" applyProtection="1"/>
    <xf numFmtId="0" fontId="0" fillId="8" borderId="38" xfId="0" applyFill="1" applyBorder="1" applyProtection="1"/>
    <xf numFmtId="0" fontId="0" fillId="8" borderId="17" xfId="0" applyFill="1" applyBorder="1" applyAlignment="1" applyProtection="1">
      <alignment horizontal="center"/>
    </xf>
    <xf numFmtId="0" fontId="0" fillId="8" borderId="37" xfId="0" applyFill="1" applyBorder="1" applyProtection="1"/>
    <xf numFmtId="0" fontId="2" fillId="8" borderId="17" xfId="0" applyFont="1" applyFill="1" applyBorder="1" applyAlignment="1" applyProtection="1">
      <alignment horizontal="center"/>
    </xf>
    <xf numFmtId="0" fontId="0" fillId="3" borderId="22" xfId="0" applyFill="1" applyBorder="1" applyProtection="1"/>
    <xf numFmtId="0" fontId="0" fillId="3" borderId="4" xfId="0" applyFill="1" applyBorder="1" applyProtection="1"/>
    <xf numFmtId="0" fontId="0" fillId="3" borderId="2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26" xfId="0" applyFill="1" applyBorder="1" applyProtection="1"/>
    <xf numFmtId="20" fontId="0" fillId="0" borderId="6" xfId="0" applyNumberFormat="1" applyFill="1" applyBorder="1" applyProtection="1"/>
    <xf numFmtId="20" fontId="0" fillId="0" borderId="7" xfId="0" applyNumberFormat="1" applyFill="1" applyBorder="1" applyAlignment="1" applyProtection="1">
      <alignment horizontal="center"/>
    </xf>
    <xf numFmtId="20" fontId="0" fillId="0" borderId="48" xfId="0" applyNumberFormat="1" applyFill="1" applyBorder="1" applyProtection="1"/>
    <xf numFmtId="0" fontId="0" fillId="0" borderId="49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center"/>
    </xf>
    <xf numFmtId="0" fontId="0" fillId="0" borderId="48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0" fillId="0" borderId="46" xfId="0" applyFill="1" applyBorder="1" applyAlignment="1" applyProtection="1">
      <alignment horizontal="center"/>
    </xf>
    <xf numFmtId="20" fontId="0" fillId="4" borderId="25" xfId="0" applyNumberFormat="1" applyFill="1" applyBorder="1" applyProtection="1"/>
    <xf numFmtId="20" fontId="0" fillId="4" borderId="9" xfId="0" applyNumberFormat="1" applyFill="1" applyBorder="1" applyAlignment="1" applyProtection="1">
      <alignment horizontal="center"/>
    </xf>
    <xf numFmtId="20" fontId="0" fillId="4" borderId="15" xfId="0" applyNumberFormat="1" applyFill="1" applyBorder="1" applyProtection="1"/>
    <xf numFmtId="0" fontId="0" fillId="4" borderId="35" xfId="0" applyFont="1" applyFill="1" applyBorder="1" applyAlignment="1" applyProtection="1">
      <alignment horizontal="center"/>
    </xf>
    <xf numFmtId="0" fontId="0" fillId="4" borderId="9" xfId="0" applyFont="1" applyFill="1" applyBorder="1" applyAlignment="1" applyProtection="1">
      <alignment horizontal="center"/>
    </xf>
    <xf numFmtId="0" fontId="0" fillId="4" borderId="15" xfId="0" applyFont="1" applyFill="1" applyBorder="1" applyAlignment="1" applyProtection="1">
      <alignment horizontal="center"/>
    </xf>
    <xf numFmtId="0" fontId="2" fillId="4" borderId="9" xfId="0" applyFont="1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20" fontId="0" fillId="0" borderId="11" xfId="0" applyNumberFormat="1" applyFill="1" applyBorder="1" applyProtection="1"/>
    <xf numFmtId="20" fontId="0" fillId="0" borderId="12" xfId="0" applyNumberFormat="1" applyFill="1" applyBorder="1" applyAlignment="1" applyProtection="1">
      <alignment horizontal="center"/>
    </xf>
    <xf numFmtId="20" fontId="0" fillId="0" borderId="24" xfId="0" applyNumberFormat="1" applyFill="1" applyBorder="1" applyProtection="1"/>
    <xf numFmtId="0" fontId="0" fillId="0" borderId="36" xfId="0" applyFont="1" applyFill="1" applyBorder="1" applyAlignment="1" applyProtection="1">
      <alignment horizontal="center"/>
    </xf>
    <xf numFmtId="0" fontId="0" fillId="0" borderId="12" xfId="0" applyFont="1" applyFill="1" applyBorder="1" applyAlignment="1" applyProtection="1">
      <alignment horizontal="center"/>
    </xf>
    <xf numFmtId="0" fontId="0" fillId="0" borderId="24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0" fontId="0" fillId="0" borderId="12" xfId="0" applyFill="1" applyBorder="1" applyAlignment="1" applyProtection="1">
      <alignment horizontal="center"/>
    </xf>
    <xf numFmtId="20" fontId="0" fillId="4" borderId="16" xfId="0" applyNumberFormat="1" applyFill="1" applyBorder="1" applyProtection="1"/>
    <xf numFmtId="20" fontId="0" fillId="4" borderId="17" xfId="0" applyNumberFormat="1" applyFill="1" applyBorder="1" applyAlignment="1" applyProtection="1">
      <alignment horizontal="center"/>
    </xf>
    <xf numFmtId="20" fontId="0" fillId="4" borderId="37" xfId="0" applyNumberFormat="1" applyFill="1" applyBorder="1" applyProtection="1"/>
    <xf numFmtId="0" fontId="0" fillId="4" borderId="38" xfId="0" applyFont="1" applyFill="1" applyBorder="1" applyAlignment="1" applyProtection="1">
      <alignment horizontal="center"/>
    </xf>
    <xf numFmtId="0" fontId="0" fillId="4" borderId="17" xfId="0" applyFont="1" applyFill="1" applyBorder="1" applyAlignment="1" applyProtection="1">
      <alignment horizontal="center"/>
    </xf>
    <xf numFmtId="0" fontId="0" fillId="4" borderId="37" xfId="0" applyFont="1" applyFill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/>
    </xf>
    <xf numFmtId="0" fontId="0" fillId="4" borderId="17" xfId="0" applyFill="1" applyBorder="1" applyAlignment="1" applyProtection="1">
      <alignment horizontal="center"/>
    </xf>
    <xf numFmtId="0" fontId="0" fillId="0" borderId="34" xfId="0" applyFill="1" applyBorder="1" applyAlignment="1" applyProtection="1">
      <alignment horizontal="center"/>
    </xf>
    <xf numFmtId="0" fontId="0" fillId="0" borderId="47" xfId="0" applyFill="1" applyBorder="1" applyAlignment="1" applyProtection="1">
      <alignment horizontal="center"/>
    </xf>
    <xf numFmtId="20" fontId="0" fillId="0" borderId="0" xfId="0" applyNumberFormat="1" applyFill="1" applyBorder="1" applyProtection="1"/>
    <xf numFmtId="20" fontId="0" fillId="0" borderId="0" xfId="0" applyNumberForma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0" fillId="9" borderId="22" xfId="0" applyFill="1" applyBorder="1" applyProtection="1"/>
    <xf numFmtId="0" fontId="0" fillId="9" borderId="4" xfId="0" applyFill="1" applyBorder="1" applyProtection="1"/>
    <xf numFmtId="0" fontId="0" fillId="9" borderId="23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center"/>
    </xf>
    <xf numFmtId="0" fontId="0" fillId="9" borderId="22" xfId="0" applyFill="1" applyBorder="1" applyAlignment="1" applyProtection="1">
      <alignment horizontal="center"/>
    </xf>
    <xf numFmtId="20" fontId="0" fillId="0" borderId="12" xfId="0" applyNumberFormat="1" applyFill="1" applyBorder="1" applyProtection="1"/>
    <xf numFmtId="20" fontId="0" fillId="10" borderId="11" xfId="0" applyNumberFormat="1" applyFill="1" applyBorder="1" applyProtection="1"/>
    <xf numFmtId="20" fontId="0" fillId="10" borderId="12" xfId="0" applyNumberFormat="1" applyFill="1" applyBorder="1" applyAlignment="1" applyProtection="1">
      <alignment horizontal="center"/>
    </xf>
    <xf numFmtId="20" fontId="0" fillId="10" borderId="24" xfId="0" applyNumberFormat="1" applyFill="1" applyBorder="1" applyProtection="1"/>
    <xf numFmtId="20" fontId="0" fillId="10" borderId="12" xfId="0" applyNumberFormat="1" applyFill="1" applyBorder="1" applyProtection="1"/>
    <xf numFmtId="0" fontId="0" fillId="10" borderId="12" xfId="0" applyFill="1" applyBorder="1" applyAlignment="1" applyProtection="1">
      <alignment horizontal="center"/>
    </xf>
    <xf numFmtId="0" fontId="2" fillId="10" borderId="12" xfId="0" applyFont="1" applyFill="1" applyBorder="1" applyAlignment="1" applyProtection="1">
      <alignment horizontal="center"/>
    </xf>
    <xf numFmtId="20" fontId="0" fillId="0" borderId="25" xfId="0" applyNumberFormat="1" applyFill="1" applyBorder="1" applyProtection="1"/>
    <xf numFmtId="20" fontId="0" fillId="0" borderId="9" xfId="0" applyNumberFormat="1" applyFill="1" applyBorder="1" applyAlignment="1" applyProtection="1">
      <alignment horizontal="center"/>
    </xf>
    <xf numFmtId="20" fontId="0" fillId="0" borderId="15" xfId="0" applyNumberFormat="1" applyFill="1" applyBorder="1" applyProtection="1"/>
    <xf numFmtId="20" fontId="0" fillId="0" borderId="9" xfId="0" applyNumberFormat="1" applyFill="1" applyBorder="1" applyProtection="1"/>
    <xf numFmtId="0" fontId="0" fillId="0" borderId="9" xfId="0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0" fillId="0" borderId="42" xfId="0" applyFill="1" applyBorder="1" applyAlignment="1" applyProtection="1">
      <alignment horizontal="center"/>
    </xf>
    <xf numFmtId="0" fontId="0" fillId="0" borderId="50" xfId="0" applyFill="1" applyBorder="1" applyAlignment="1" applyProtection="1">
      <alignment horizontal="center"/>
    </xf>
    <xf numFmtId="20" fontId="0" fillId="10" borderId="16" xfId="0" applyNumberFormat="1" applyFill="1" applyBorder="1" applyProtection="1"/>
    <xf numFmtId="20" fontId="0" fillId="10" borderId="17" xfId="0" applyNumberFormat="1" applyFill="1" applyBorder="1" applyAlignment="1" applyProtection="1">
      <alignment horizontal="center"/>
    </xf>
    <xf numFmtId="20" fontId="0" fillId="10" borderId="37" xfId="0" applyNumberFormat="1" applyFill="1" applyBorder="1" applyProtection="1"/>
    <xf numFmtId="20" fontId="0" fillId="10" borderId="17" xfId="0" applyNumberFormat="1" applyFill="1" applyBorder="1" applyProtection="1"/>
    <xf numFmtId="0" fontId="0" fillId="10" borderId="17" xfId="0" applyFill="1" applyBorder="1" applyAlignment="1" applyProtection="1">
      <alignment horizontal="center"/>
    </xf>
    <xf numFmtId="0" fontId="2" fillId="10" borderId="17" xfId="0" applyFont="1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/>
    </xf>
    <xf numFmtId="0" fontId="0" fillId="0" borderId="36" xfId="0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</xf>
    <xf numFmtId="0" fontId="0" fillId="10" borderId="36" xfId="0" applyFill="1" applyBorder="1" applyAlignment="1" applyProtection="1">
      <alignment horizontal="center"/>
    </xf>
    <xf numFmtId="0" fontId="0" fillId="10" borderId="24" xfId="0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10" borderId="38" xfId="0" applyFill="1" applyBorder="1" applyAlignment="1" applyProtection="1">
      <alignment horizontal="center"/>
    </xf>
    <xf numFmtId="0" fontId="0" fillId="10" borderId="37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3" borderId="23" xfId="0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9" borderId="4" xfId="0" applyFill="1" applyBorder="1" applyAlignment="1" applyProtection="1">
      <alignment horizontal="center"/>
    </xf>
    <xf numFmtId="0" fontId="0" fillId="9" borderId="23" xfId="0" applyFill="1" applyBorder="1" applyAlignment="1" applyProtection="1">
      <alignment horizontal="center"/>
    </xf>
    <xf numFmtId="0" fontId="0" fillId="9" borderId="5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29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26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7" borderId="23" xfId="0" applyFill="1" applyBorder="1" applyAlignment="1" applyProtection="1">
      <alignment horizontal="center"/>
    </xf>
    <xf numFmtId="0" fontId="0" fillId="7" borderId="4" xfId="0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2" fillId="7" borderId="3" xfId="0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2" fillId="7" borderId="5" xfId="0" applyFont="1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left"/>
    </xf>
    <xf numFmtId="0" fontId="0" fillId="8" borderId="11" xfId="0" applyFill="1" applyBorder="1" applyAlignment="1" applyProtection="1">
      <alignment horizontal="left"/>
    </xf>
    <xf numFmtId="0" fontId="0" fillId="8" borderId="12" xfId="0" applyFill="1" applyBorder="1" applyAlignment="1" applyProtection="1">
      <alignment horizontal="left"/>
    </xf>
    <xf numFmtId="0" fontId="0" fillId="8" borderId="29" xfId="0" applyFill="1" applyBorder="1" applyAlignment="1" applyProtection="1">
      <alignment horizontal="left"/>
    </xf>
    <xf numFmtId="0" fontId="0" fillId="2" borderId="11" xfId="0" applyFill="1" applyBorder="1" applyAlignment="1" applyProtection="1">
      <alignment horizontal="left"/>
    </xf>
    <xf numFmtId="0" fontId="0" fillId="2" borderId="12" xfId="0" applyFill="1" applyBorder="1" applyAlignment="1" applyProtection="1">
      <alignment horizontal="left"/>
    </xf>
    <xf numFmtId="0" fontId="0" fillId="2" borderId="29" xfId="0" applyFill="1" applyBorder="1" applyAlignment="1" applyProtection="1">
      <alignment horizontal="left"/>
    </xf>
    <xf numFmtId="0" fontId="0" fillId="8" borderId="16" xfId="0" applyFill="1" applyBorder="1" applyAlignment="1" applyProtection="1">
      <alignment horizontal="left"/>
    </xf>
    <xf numFmtId="0" fontId="0" fillId="8" borderId="17" xfId="0" applyFill="1" applyBorder="1" applyAlignment="1" applyProtection="1">
      <alignment horizontal="left"/>
    </xf>
    <xf numFmtId="0" fontId="0" fillId="8" borderId="32" xfId="0" applyFill="1" applyBorder="1" applyAlignment="1" applyProtection="1">
      <alignment horizontal="left"/>
    </xf>
    <xf numFmtId="0" fontId="0" fillId="6" borderId="11" xfId="0" applyFill="1" applyBorder="1" applyAlignment="1" applyProtection="1">
      <alignment horizontal="left"/>
    </xf>
    <xf numFmtId="0" fontId="0" fillId="6" borderId="12" xfId="0" applyFill="1" applyBorder="1" applyAlignment="1" applyProtection="1">
      <alignment horizontal="left"/>
    </xf>
    <xf numFmtId="0" fontId="0" fillId="6" borderId="29" xfId="0" applyFill="1" applyBorder="1" applyAlignment="1" applyProtection="1">
      <alignment horizontal="left"/>
    </xf>
    <xf numFmtId="0" fontId="0" fillId="6" borderId="16" xfId="0" applyFill="1" applyBorder="1" applyAlignment="1" applyProtection="1">
      <alignment horizontal="left"/>
    </xf>
    <xf numFmtId="0" fontId="0" fillId="6" borderId="17" xfId="0" applyFill="1" applyBorder="1" applyAlignment="1" applyProtection="1">
      <alignment horizontal="left"/>
    </xf>
    <xf numFmtId="0" fontId="0" fillId="6" borderId="32" xfId="0" applyFill="1" applyBorder="1" applyAlignment="1" applyProtection="1">
      <alignment horizontal="left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23" xfId="0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5524A-75FA-45B1-9511-5692401B1B13}">
  <dimension ref="A1:AS66"/>
  <sheetViews>
    <sheetView tabSelected="1" workbookViewId="0">
      <selection activeCell="I10" sqref="I10"/>
    </sheetView>
  </sheetViews>
  <sheetFormatPr defaultColWidth="8.85546875" defaultRowHeight="15" x14ac:dyDescent="0.25"/>
  <cols>
    <col min="1" max="1" width="5.5703125" style="16" bestFit="1" customWidth="1"/>
    <col min="2" max="2" width="15" style="16" bestFit="1" customWidth="1"/>
    <col min="3" max="3" width="2" style="16" bestFit="1" customWidth="1"/>
    <col min="4" max="4" width="10" style="16" bestFit="1" customWidth="1"/>
    <col min="5" max="5" width="18" style="16" bestFit="1" customWidth="1"/>
    <col min="6" max="6" width="4.5703125" style="16" bestFit="1" customWidth="1"/>
    <col min="7" max="7" width="17.85546875" style="16" bestFit="1" customWidth="1"/>
    <col min="8" max="8" width="7.28515625" style="16" customWidth="1"/>
    <col min="9" max="9" width="6.7109375" style="16" customWidth="1"/>
    <col min="10" max="10" width="3.7109375" style="16" customWidth="1"/>
    <col min="11" max="11" width="6.7109375" style="16" customWidth="1"/>
    <col min="12" max="12" width="14" style="16" hidden="1" customWidth="1"/>
    <col min="13" max="16" width="8.85546875" style="16" hidden="1" customWidth="1"/>
    <col min="17" max="17" width="5.7109375" style="16" customWidth="1"/>
    <col min="18" max="18" width="17.85546875" style="16" bestFit="1" customWidth="1"/>
    <col min="19" max="19" width="5.7109375" style="16" customWidth="1"/>
    <col min="20" max="20" width="10.7109375" style="16" bestFit="1" customWidth="1"/>
    <col min="21" max="22" width="5.7109375" style="16" customWidth="1"/>
    <col min="23" max="16384" width="8.85546875" style="16"/>
  </cols>
  <sheetData>
    <row r="1" spans="1:45" ht="47.25" thickBot="1" x14ac:dyDescent="0.75">
      <c r="A1" s="215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5"/>
    </row>
    <row r="2" spans="1:45" ht="47.25" thickBot="1" x14ac:dyDescent="0.75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17"/>
    </row>
    <row r="3" spans="1:45" ht="15.75" thickBot="1" x14ac:dyDescent="0.3">
      <c r="A3" s="266" t="s">
        <v>3</v>
      </c>
      <c r="B3" s="267"/>
      <c r="C3" s="267"/>
      <c r="D3" s="267"/>
      <c r="E3" s="267"/>
      <c r="F3" s="267"/>
      <c r="G3" s="268"/>
      <c r="H3" s="18"/>
      <c r="I3" s="18"/>
      <c r="J3" s="18"/>
      <c r="K3" s="18"/>
      <c r="L3" s="18"/>
      <c r="M3" s="19"/>
      <c r="N3" s="18"/>
      <c r="O3" s="20"/>
      <c r="P3" s="20"/>
      <c r="Q3" s="21" t="s">
        <v>4</v>
      </c>
      <c r="R3" s="22" t="s">
        <v>5</v>
      </c>
      <c r="S3" s="23" t="s">
        <v>6</v>
      </c>
      <c r="T3" s="22" t="s">
        <v>7</v>
      </c>
      <c r="U3" s="22" t="s">
        <v>8</v>
      </c>
      <c r="V3" s="24" t="s">
        <v>9</v>
      </c>
      <c r="W3" s="17"/>
    </row>
    <row r="4" spans="1:45" ht="15.75" thickBot="1" x14ac:dyDescent="0.3">
      <c r="A4" s="243" t="s">
        <v>40</v>
      </c>
      <c r="B4" s="244"/>
      <c r="C4" s="244"/>
      <c r="D4" s="244"/>
      <c r="E4" s="244"/>
      <c r="F4" s="244"/>
      <c r="G4" s="245"/>
      <c r="H4" s="20"/>
      <c r="I4" s="20"/>
      <c r="J4" s="25"/>
      <c r="K4" s="20"/>
      <c r="L4" s="20">
        <f>RANK(M4,M$4:M$7,1)</f>
        <v>1</v>
      </c>
      <c r="M4" s="26">
        <f>K18*20^4+R18*20^1</f>
        <v>160000</v>
      </c>
      <c r="N4" s="20"/>
      <c r="O4" s="20"/>
      <c r="P4" s="26">
        <v>1</v>
      </c>
      <c r="Q4" s="27">
        <f>VLOOKUP(R4,A$4:L$7,12,FALSE)</f>
        <v>1</v>
      </c>
      <c r="R4" s="28" t="str">
        <f>VLOOKUP(P4,A$18:T$21,2,FALSE)</f>
        <v>FC Barcelona</v>
      </c>
      <c r="S4" s="29">
        <f>VLOOKUP(P4,A$18:T$21,3,FALSE)</f>
        <v>0</v>
      </c>
      <c r="T4" s="30">
        <f>VLOOKUP(P4,A$18:T$21,5,FALSE)</f>
        <v>0</v>
      </c>
      <c r="U4" s="30">
        <f>VLOOKUP(P4,A$18:T$21,5,FALSE)</f>
        <v>0</v>
      </c>
      <c r="V4" s="31">
        <f>VLOOKUP(P4,A$18:T$21,6,FALSE)</f>
        <v>0</v>
      </c>
      <c r="W4" s="17"/>
    </row>
    <row r="5" spans="1:45" ht="15.75" thickBot="1" x14ac:dyDescent="0.3">
      <c r="A5" s="255" t="s">
        <v>49</v>
      </c>
      <c r="B5" s="256"/>
      <c r="C5" s="256"/>
      <c r="D5" s="256"/>
      <c r="E5" s="256"/>
      <c r="F5" s="256"/>
      <c r="G5" s="257"/>
      <c r="H5" s="20"/>
      <c r="I5" s="20"/>
      <c r="J5" s="25"/>
      <c r="K5" s="20"/>
      <c r="L5" s="20">
        <f t="shared" ref="L5:L7" si="0">RANK(M5,M$4:M$7,1)</f>
        <v>1</v>
      </c>
      <c r="M5" s="26">
        <f>K19*20^4+R19*20^1</f>
        <v>160000</v>
      </c>
      <c r="N5" s="20"/>
      <c r="O5" s="20"/>
      <c r="P5" s="32">
        <v>2</v>
      </c>
      <c r="Q5" s="33">
        <f>VLOOKUP(R5,A$4:L$7,12,FALSE)</f>
        <v>1</v>
      </c>
      <c r="R5" s="34" t="str">
        <f>VLOOKUP(P5,A$18:T$21,2,FALSE)</f>
        <v>Liverpool</v>
      </c>
      <c r="S5" s="35">
        <f>VLOOKUP(P5,A$18:T$21,3,FALSE)</f>
        <v>0</v>
      </c>
      <c r="T5" s="36">
        <f>VLOOKUP(P5,A$18:T$21,5,FALSE)</f>
        <v>0</v>
      </c>
      <c r="U5" s="36">
        <f>VLOOKUP(P5,A$18:T$21,5,FALSE)</f>
        <v>0</v>
      </c>
      <c r="V5" s="37">
        <f>VLOOKUP(P5,A$18:T$21,6,FALSE)</f>
        <v>0</v>
      </c>
      <c r="W5" s="17"/>
    </row>
    <row r="6" spans="1:45" ht="15.75" thickBot="1" x14ac:dyDescent="0.3">
      <c r="A6" s="249" t="s">
        <v>50</v>
      </c>
      <c r="B6" s="250"/>
      <c r="C6" s="250"/>
      <c r="D6" s="250"/>
      <c r="E6" s="250"/>
      <c r="F6" s="250"/>
      <c r="G6" s="251"/>
      <c r="H6" s="20"/>
      <c r="I6" s="20"/>
      <c r="J6" s="25"/>
      <c r="K6" s="20"/>
      <c r="L6" s="20">
        <f t="shared" si="0"/>
        <v>1</v>
      </c>
      <c r="M6" s="26">
        <f>K20*20^4+R20*20^1</f>
        <v>160000</v>
      </c>
      <c r="N6" s="20"/>
      <c r="O6" s="20"/>
      <c r="P6" s="32">
        <v>3</v>
      </c>
      <c r="Q6" s="27">
        <f>VLOOKUP(R6,A$4:L$7,12,FALSE)</f>
        <v>1</v>
      </c>
      <c r="R6" s="28" t="str">
        <f>VLOOKUP(P6,A$18:T$21,2,FALSE)</f>
        <v>Manchester City</v>
      </c>
      <c r="S6" s="29">
        <f>VLOOKUP(P6,A$18:T$21,3,FALSE)</f>
        <v>0</v>
      </c>
      <c r="T6" s="30">
        <f>VLOOKUP(P6,A$18:T$21,5,FALSE)</f>
        <v>0</v>
      </c>
      <c r="U6" s="30">
        <f>VLOOKUP(P6,A$18:T$21,5,FALSE)</f>
        <v>0</v>
      </c>
      <c r="V6" s="31">
        <f>VLOOKUP(P6,A$18:T$21,6,FALSE)</f>
        <v>0</v>
      </c>
      <c r="W6" s="17"/>
    </row>
    <row r="7" spans="1:45" ht="15.75" thickBot="1" x14ac:dyDescent="0.3">
      <c r="A7" s="258" t="s">
        <v>41</v>
      </c>
      <c r="B7" s="259"/>
      <c r="C7" s="259"/>
      <c r="D7" s="259"/>
      <c r="E7" s="259"/>
      <c r="F7" s="259"/>
      <c r="G7" s="260"/>
      <c r="H7" s="20"/>
      <c r="I7" s="20"/>
      <c r="J7" s="25"/>
      <c r="K7" s="20"/>
      <c r="L7" s="20">
        <f t="shared" si="0"/>
        <v>1</v>
      </c>
      <c r="M7" s="26">
        <f>K21*20^4+R21*20^1</f>
        <v>160000</v>
      </c>
      <c r="N7" s="20"/>
      <c r="O7" s="20"/>
      <c r="P7" s="38">
        <v>4</v>
      </c>
      <c r="Q7" s="39">
        <f>VLOOKUP(R7,A$4:L$7,12,FALSE)</f>
        <v>1</v>
      </c>
      <c r="R7" s="40" t="str">
        <f>VLOOKUP(P7,A$18:T$21,2,FALSE)</f>
        <v>Real Madrid</v>
      </c>
      <c r="S7" s="41">
        <f>VLOOKUP(P7,A$18:T$21,3,FALSE)</f>
        <v>0</v>
      </c>
      <c r="T7" s="42">
        <f>VLOOKUP(P7,A$18:T$21,5,FALSE)</f>
        <v>0</v>
      </c>
      <c r="U7" s="42">
        <f>VLOOKUP(P7,A$18:T$21,5,FALSE)</f>
        <v>0</v>
      </c>
      <c r="V7" s="43">
        <f>VLOOKUP(P7,A$18:T$21,6,FALSE)</f>
        <v>0</v>
      </c>
      <c r="W7" s="17"/>
    </row>
    <row r="8" spans="1:45" ht="15.75" thickBot="1" x14ac:dyDescent="0.3">
      <c r="A8" s="44"/>
      <c r="B8" s="20"/>
      <c r="C8" s="20"/>
      <c r="D8" s="20"/>
      <c r="E8" s="20"/>
      <c r="F8" s="25"/>
      <c r="G8" s="20"/>
      <c r="H8" s="20"/>
      <c r="I8" s="20"/>
      <c r="J8" s="25"/>
      <c r="K8" s="20"/>
      <c r="L8" s="20"/>
      <c r="M8" s="25"/>
      <c r="N8" s="20"/>
      <c r="O8" s="20"/>
      <c r="P8" s="20"/>
      <c r="Q8" s="20"/>
      <c r="R8" s="20"/>
      <c r="S8" s="20"/>
      <c r="T8" s="20"/>
      <c r="U8" s="20"/>
      <c r="V8" s="45"/>
      <c r="W8" s="17"/>
    </row>
    <row r="9" spans="1:45" ht="15.75" thickBot="1" x14ac:dyDescent="0.3">
      <c r="A9" s="261" t="s">
        <v>10</v>
      </c>
      <c r="B9" s="262"/>
      <c r="C9" s="46"/>
      <c r="D9" s="47"/>
      <c r="E9" s="48" t="s">
        <v>11</v>
      </c>
      <c r="F9" s="22"/>
      <c r="G9" s="49" t="s">
        <v>12</v>
      </c>
      <c r="H9" s="22" t="s">
        <v>2</v>
      </c>
      <c r="I9" s="263" t="s">
        <v>13</v>
      </c>
      <c r="J9" s="262"/>
      <c r="K9" s="264"/>
      <c r="L9" s="50" t="s">
        <v>14</v>
      </c>
      <c r="M9" s="51" t="s">
        <v>15</v>
      </c>
      <c r="N9" s="20"/>
      <c r="O9" s="20"/>
      <c r="P9" s="20"/>
      <c r="Q9" s="20"/>
      <c r="R9" s="20"/>
      <c r="S9" s="20"/>
      <c r="T9" s="20"/>
      <c r="U9" s="20"/>
      <c r="V9" s="45"/>
      <c r="W9" s="17"/>
    </row>
    <row r="10" spans="1:45" x14ac:dyDescent="0.25">
      <c r="A10" s="52">
        <v>0.375</v>
      </c>
      <c r="B10" s="53" t="s">
        <v>16</v>
      </c>
      <c r="C10" s="54" t="s">
        <v>17</v>
      </c>
      <c r="D10" s="55"/>
      <c r="E10" s="56" t="str">
        <f>A4</f>
        <v>Manchester City</v>
      </c>
      <c r="F10" s="30" t="s">
        <v>18</v>
      </c>
      <c r="G10" s="57" t="str">
        <f>A5</f>
        <v>Liverpool</v>
      </c>
      <c r="H10" s="29">
        <v>1</v>
      </c>
      <c r="I10" s="1"/>
      <c r="J10" s="30" t="s">
        <v>18</v>
      </c>
      <c r="K10" s="1"/>
      <c r="L10" s="58" t="str">
        <f t="shared" ref="L10:L15" si="1">IF(OR(I10="",K10=""),"",IF(I10&gt;K10,3,IF(K10&gt;I10,0,IF(K10=I10,1,"FOUT"))))</f>
        <v/>
      </c>
      <c r="M10" s="59" t="str">
        <f t="shared" ref="M10:M15" si="2">IF(OR(I10="",K10=""),"",IF(K10&gt;I10,3,IF(I10&gt;K10,0,IF(I10=K10,1,"FOUT"))))</f>
        <v/>
      </c>
      <c r="N10" s="20"/>
      <c r="O10" s="20"/>
      <c r="P10" s="20"/>
      <c r="Q10" s="20"/>
      <c r="R10" s="20"/>
      <c r="S10" s="20"/>
      <c r="T10" s="20"/>
      <c r="U10" s="20"/>
      <c r="V10" s="45"/>
      <c r="W10" s="17"/>
    </row>
    <row r="11" spans="1:45" x14ac:dyDescent="0.25">
      <c r="A11" s="60">
        <v>0.375</v>
      </c>
      <c r="B11" s="61" t="s">
        <v>16</v>
      </c>
      <c r="C11" s="62" t="s">
        <v>17</v>
      </c>
      <c r="D11" s="63"/>
      <c r="E11" s="64" t="str">
        <f>A6</f>
        <v>FC Barcelona</v>
      </c>
      <c r="F11" s="65" t="s">
        <v>18</v>
      </c>
      <c r="G11" s="66" t="str">
        <f>A7</f>
        <v>Real Madrid</v>
      </c>
      <c r="H11" s="67">
        <v>2</v>
      </c>
      <c r="I11" s="5"/>
      <c r="J11" s="65" t="s">
        <v>18</v>
      </c>
      <c r="K11" s="5"/>
      <c r="L11" s="58" t="str">
        <f t="shared" si="1"/>
        <v/>
      </c>
      <c r="M11" s="59" t="str">
        <f t="shared" si="2"/>
        <v/>
      </c>
      <c r="N11" s="20"/>
      <c r="O11" s="20"/>
      <c r="P11" s="20"/>
      <c r="Q11" s="20"/>
      <c r="R11" s="20"/>
      <c r="S11" s="20"/>
      <c r="T11" s="20"/>
      <c r="U11" s="20"/>
      <c r="V11" s="45"/>
      <c r="W11" s="17"/>
    </row>
    <row r="12" spans="1:45" x14ac:dyDescent="0.25">
      <c r="A12" s="68">
        <v>0.3888888888888889</v>
      </c>
      <c r="B12" s="69" t="s">
        <v>16</v>
      </c>
      <c r="C12" s="70" t="s">
        <v>17</v>
      </c>
      <c r="D12" s="71"/>
      <c r="E12" s="72" t="str">
        <f>A4</f>
        <v>Manchester City</v>
      </c>
      <c r="F12" s="73" t="s">
        <v>18</v>
      </c>
      <c r="G12" s="74" t="str">
        <f>A6</f>
        <v>FC Barcelona</v>
      </c>
      <c r="H12" s="75">
        <v>1</v>
      </c>
      <c r="I12" s="2"/>
      <c r="J12" s="73" t="s">
        <v>18</v>
      </c>
      <c r="K12" s="2"/>
      <c r="L12" s="58" t="str">
        <f t="shared" si="1"/>
        <v/>
      </c>
      <c r="M12" s="59" t="str">
        <f t="shared" si="2"/>
        <v/>
      </c>
      <c r="N12" s="20"/>
      <c r="O12" s="20"/>
      <c r="P12" s="20"/>
      <c r="Q12" s="20"/>
      <c r="R12" s="20"/>
      <c r="S12" s="20"/>
      <c r="T12" s="20"/>
      <c r="U12" s="20"/>
      <c r="V12" s="45"/>
      <c r="W12" s="17"/>
    </row>
    <row r="13" spans="1:45" x14ac:dyDescent="0.25">
      <c r="A13" s="60">
        <v>0.3888888888888889</v>
      </c>
      <c r="B13" s="61" t="s">
        <v>16</v>
      </c>
      <c r="C13" s="62" t="s">
        <v>17</v>
      </c>
      <c r="D13" s="63"/>
      <c r="E13" s="64" t="str">
        <f>A5</f>
        <v>Liverpool</v>
      </c>
      <c r="F13" s="65" t="s">
        <v>18</v>
      </c>
      <c r="G13" s="66" t="str">
        <f>A7</f>
        <v>Real Madrid</v>
      </c>
      <c r="H13" s="67">
        <v>2</v>
      </c>
      <c r="I13" s="5"/>
      <c r="J13" s="65" t="s">
        <v>18</v>
      </c>
      <c r="K13" s="5"/>
      <c r="L13" s="58" t="str">
        <f t="shared" si="1"/>
        <v/>
      </c>
      <c r="M13" s="59" t="str">
        <f t="shared" si="2"/>
        <v/>
      </c>
      <c r="N13" s="20"/>
      <c r="O13" s="20"/>
      <c r="P13" s="20"/>
      <c r="Q13" s="20"/>
      <c r="R13" s="20"/>
      <c r="S13" s="20"/>
      <c r="T13" s="20"/>
      <c r="U13" s="20"/>
      <c r="V13" s="45"/>
      <c r="W13" s="17"/>
    </row>
    <row r="14" spans="1:45" x14ac:dyDescent="0.25">
      <c r="A14" s="68">
        <v>0.40277777777777773</v>
      </c>
      <c r="B14" s="69" t="s">
        <v>16</v>
      </c>
      <c r="C14" s="70" t="s">
        <v>17</v>
      </c>
      <c r="D14" s="71"/>
      <c r="E14" s="72" t="str">
        <f>A7</f>
        <v>Real Madrid</v>
      </c>
      <c r="F14" s="73" t="s">
        <v>18</v>
      </c>
      <c r="G14" s="74" t="str">
        <f>A4</f>
        <v>Manchester City</v>
      </c>
      <c r="H14" s="75">
        <v>1</v>
      </c>
      <c r="I14" s="2"/>
      <c r="J14" s="73" t="s">
        <v>18</v>
      </c>
      <c r="K14" s="2"/>
      <c r="L14" s="58" t="str">
        <f t="shared" si="1"/>
        <v/>
      </c>
      <c r="M14" s="59" t="str">
        <f t="shared" si="2"/>
        <v/>
      </c>
      <c r="N14" s="20"/>
      <c r="O14" s="20"/>
      <c r="P14" s="20"/>
      <c r="Q14" s="20"/>
      <c r="R14" s="20"/>
      <c r="S14" s="20"/>
      <c r="T14" s="20"/>
      <c r="U14" s="20"/>
      <c r="V14" s="45"/>
      <c r="W14" s="17"/>
    </row>
    <row r="15" spans="1:45" ht="15.75" thickBot="1" x14ac:dyDescent="0.3">
      <c r="A15" s="76">
        <v>0.40277777777777773</v>
      </c>
      <c r="B15" s="77" t="s">
        <v>16</v>
      </c>
      <c r="C15" s="78" t="s">
        <v>17</v>
      </c>
      <c r="D15" s="79"/>
      <c r="E15" s="80" t="str">
        <f>A6</f>
        <v>FC Barcelona</v>
      </c>
      <c r="F15" s="81" t="s">
        <v>18</v>
      </c>
      <c r="G15" s="82" t="str">
        <f>A5</f>
        <v>Liverpool</v>
      </c>
      <c r="H15" s="83">
        <v>2</v>
      </c>
      <c r="I15" s="8"/>
      <c r="J15" s="81" t="s">
        <v>18</v>
      </c>
      <c r="K15" s="8"/>
      <c r="L15" s="84" t="str">
        <f t="shared" si="1"/>
        <v/>
      </c>
      <c r="M15" s="85" t="str">
        <f t="shared" si="2"/>
        <v/>
      </c>
      <c r="N15" s="86"/>
      <c r="O15" s="86"/>
      <c r="P15" s="86"/>
      <c r="Q15" s="86"/>
      <c r="R15" s="86"/>
      <c r="S15" s="86"/>
      <c r="T15" s="86"/>
      <c r="U15" s="86"/>
      <c r="V15" s="87"/>
      <c r="W15" s="17"/>
    </row>
    <row r="16" spans="1:45" x14ac:dyDescent="0.25">
      <c r="A16" s="88"/>
      <c r="B16" s="89"/>
      <c r="C16" s="89"/>
      <c r="D16" s="89"/>
      <c r="F16" s="90"/>
      <c r="I16" s="90"/>
      <c r="J16" s="90"/>
      <c r="K16" s="90"/>
      <c r="L16" s="90"/>
      <c r="M16" s="90"/>
      <c r="N16" s="90"/>
      <c r="W16" s="17"/>
    </row>
    <row r="17" spans="1:44" hidden="1" x14ac:dyDescent="0.25">
      <c r="A17" s="91"/>
      <c r="C17" s="16" t="s">
        <v>19</v>
      </c>
      <c r="E17" s="90" t="s">
        <v>20</v>
      </c>
      <c r="F17" s="90" t="s">
        <v>21</v>
      </c>
      <c r="G17" s="90" t="s">
        <v>22</v>
      </c>
      <c r="H17" s="90" t="s">
        <v>23</v>
      </c>
      <c r="I17" s="90" t="s">
        <v>24</v>
      </c>
      <c r="J17" s="90" t="s">
        <v>25</v>
      </c>
      <c r="K17" s="90" t="s">
        <v>26</v>
      </c>
      <c r="L17" s="16" t="s">
        <v>27</v>
      </c>
      <c r="M17" s="90" t="str">
        <f>B18</f>
        <v>Manchester City</v>
      </c>
      <c r="N17" s="90" t="str">
        <f>B19</f>
        <v>Liverpool</v>
      </c>
      <c r="O17" s="90" t="str">
        <f>B20</f>
        <v>FC Barcelona</v>
      </c>
      <c r="P17" s="90" t="str">
        <f>B21</f>
        <v>Real Madrid</v>
      </c>
      <c r="Q17" s="90" t="s">
        <v>28</v>
      </c>
      <c r="R17" s="90" t="s">
        <v>29</v>
      </c>
      <c r="S17" s="90" t="s">
        <v>30</v>
      </c>
      <c r="T17" s="90" t="s">
        <v>31</v>
      </c>
      <c r="V17" s="17"/>
    </row>
    <row r="18" spans="1:44" hidden="1" x14ac:dyDescent="0.25">
      <c r="A18" s="91">
        <f>RANK(T18,T$18:T$21,1)</f>
        <v>3</v>
      </c>
      <c r="B18" s="16" t="str">
        <f>A4</f>
        <v>Manchester City</v>
      </c>
      <c r="C18" s="90">
        <f>SUM(L10,L12,M14)</f>
        <v>0</v>
      </c>
      <c r="D18" s="90"/>
      <c r="E18" s="90">
        <f>F18-G18</f>
        <v>0</v>
      </c>
      <c r="F18" s="90">
        <f>SUM(I10,I12,K14)</f>
        <v>0</v>
      </c>
      <c r="G18" s="90">
        <f>SUM(K10,K12,I14)</f>
        <v>0</v>
      </c>
      <c r="H18" s="90">
        <f>RANK(C18,C$18:C$21,0)</f>
        <v>1</v>
      </c>
      <c r="I18" s="90">
        <f>RANK(E18,E$18:E$21,0)</f>
        <v>1</v>
      </c>
      <c r="J18" s="90">
        <f>RANK(F18,F$18:F$21,0)</f>
        <v>1</v>
      </c>
      <c r="K18" s="16">
        <f>RANK(L18,L$18:L$21,1)</f>
        <v>1</v>
      </c>
      <c r="L18" s="16">
        <f>H18*20^3+I18*20^2+J18*20^1</f>
        <v>8420</v>
      </c>
      <c r="M18" s="90" t="s">
        <v>18</v>
      </c>
      <c r="N18" s="90" t="str">
        <f>IF(K18=K19,L10,"")</f>
        <v/>
      </c>
      <c r="O18" s="90" t="str">
        <f>IF(K18=K20,L12,"")</f>
        <v/>
      </c>
      <c r="P18" s="90" t="str">
        <f>IF(K18=K21,M14,"")</f>
        <v/>
      </c>
      <c r="Q18" s="90">
        <f>SUM(M18:P18)</f>
        <v>0</v>
      </c>
      <c r="R18" s="90">
        <f>IF(AND(N18="",O18="",P18=""),0,RANK(Q18,Q$18:Q$21,0))</f>
        <v>0</v>
      </c>
      <c r="S18" s="90">
        <f>(1+SUMPRODUCT(--(B18&gt;B$18:B$21)))</f>
        <v>3</v>
      </c>
      <c r="T18" s="90">
        <f>K18*20^4+R18*20^3+S18*20^2</f>
        <v>161200</v>
      </c>
      <c r="V18" s="17"/>
    </row>
    <row r="19" spans="1:44" hidden="1" x14ac:dyDescent="0.25">
      <c r="A19" s="91">
        <f>RANK(T19,T$18:T$21,1)</f>
        <v>2</v>
      </c>
      <c r="B19" s="16" t="str">
        <f>A5</f>
        <v>Liverpool</v>
      </c>
      <c r="C19" s="90">
        <f>SUM(M10,L13,M15)</f>
        <v>0</v>
      </c>
      <c r="D19" s="90"/>
      <c r="E19" s="90">
        <f t="shared" ref="E19:E21" si="3">F19-G19</f>
        <v>0</v>
      </c>
      <c r="F19" s="90">
        <f>SUM(K10,I13,K15)</f>
        <v>0</v>
      </c>
      <c r="G19" s="90">
        <f>SUM(I10,K13,I15)</f>
        <v>0</v>
      </c>
      <c r="H19" s="90">
        <f>RANK(C19,C$18:C$21,0)</f>
        <v>1</v>
      </c>
      <c r="I19" s="90">
        <f t="shared" ref="I19:J21" si="4">RANK(E19,E$18:E$21,0)</f>
        <v>1</v>
      </c>
      <c r="J19" s="90">
        <f t="shared" si="4"/>
        <v>1</v>
      </c>
      <c r="K19" s="16">
        <f t="shared" ref="K19:K21" si="5">RANK(L19,L$18:L$21,1)</f>
        <v>1</v>
      </c>
      <c r="L19" s="16">
        <f>H19*20^3+I19*20^2+J19*20^1</f>
        <v>8420</v>
      </c>
      <c r="M19" s="90" t="str">
        <f>IF(K19=K18,M10,"")</f>
        <v/>
      </c>
      <c r="N19" s="90" t="s">
        <v>18</v>
      </c>
      <c r="O19" s="90" t="str">
        <f>IF(K19=K20,M15,"")</f>
        <v/>
      </c>
      <c r="P19" s="90" t="str">
        <f>IF(K19=K21,L13,"")</f>
        <v/>
      </c>
      <c r="Q19" s="90">
        <f t="shared" ref="Q19:Q21" si="6">SUM(M19:P19)</f>
        <v>0</v>
      </c>
      <c r="R19" s="90">
        <f>IF(AND(M19="",O19="",P19=""),0,RANK(Q19,Q$18:Q$21,0))</f>
        <v>0</v>
      </c>
      <c r="S19" s="90">
        <f>(1+SUMPRODUCT(--(B19&gt;B$18:B$21)))</f>
        <v>2</v>
      </c>
      <c r="T19" s="90">
        <f>K19*20^4+R19*20^3+S19*20^2</f>
        <v>160800</v>
      </c>
      <c r="V19" s="17"/>
    </row>
    <row r="20" spans="1:44" hidden="1" x14ac:dyDescent="0.25">
      <c r="A20" s="91">
        <f>RANK(T20,T$18:T$21,1)</f>
        <v>1</v>
      </c>
      <c r="B20" s="16" t="str">
        <f>A6</f>
        <v>FC Barcelona</v>
      </c>
      <c r="C20" s="90">
        <f>SUM(L11,M12,L15)</f>
        <v>0</v>
      </c>
      <c r="D20" s="90"/>
      <c r="E20" s="90">
        <f t="shared" si="3"/>
        <v>0</v>
      </c>
      <c r="F20" s="90">
        <f>SUM(I11,K12,I15)</f>
        <v>0</v>
      </c>
      <c r="G20" s="90">
        <f>SUM(K11,I12,K15)</f>
        <v>0</v>
      </c>
      <c r="H20" s="90">
        <f>RANK(C20,C$18:C$21,0)</f>
        <v>1</v>
      </c>
      <c r="I20" s="90">
        <f t="shared" si="4"/>
        <v>1</v>
      </c>
      <c r="J20" s="90">
        <f t="shared" si="4"/>
        <v>1</v>
      </c>
      <c r="K20" s="16">
        <f t="shared" si="5"/>
        <v>1</v>
      </c>
      <c r="L20" s="16">
        <f>H20*20^3+I20*20^2+J20*20^1</f>
        <v>8420</v>
      </c>
      <c r="M20" s="90" t="str">
        <f>IF(K20=K18,M12,"")</f>
        <v/>
      </c>
      <c r="N20" s="90" t="str">
        <f>IF(K20=K19,L15,"")</f>
        <v/>
      </c>
      <c r="O20" s="90" t="s">
        <v>18</v>
      </c>
      <c r="P20" s="90" t="str">
        <f>IF(K20=K21,L11,"")</f>
        <v/>
      </c>
      <c r="Q20" s="90">
        <f t="shared" si="6"/>
        <v>0</v>
      </c>
      <c r="R20" s="90">
        <f>IF(AND(N20="",M20="",P20=""),0,RANK(Q20,Q$18:Q$21,0))</f>
        <v>0</v>
      </c>
      <c r="S20" s="90">
        <f>(1+SUMPRODUCT(--(B20&gt;B$18:B$21)))</f>
        <v>1</v>
      </c>
      <c r="T20" s="90">
        <f>K20*20^4+R20*20^3+S20*20^2</f>
        <v>160400</v>
      </c>
      <c r="V20" s="17"/>
    </row>
    <row r="21" spans="1:44" hidden="1" x14ac:dyDescent="0.25">
      <c r="A21" s="91">
        <f>RANK(T21,T$18:T$21,1)</f>
        <v>4</v>
      </c>
      <c r="B21" s="16" t="str">
        <f>A7</f>
        <v>Real Madrid</v>
      </c>
      <c r="C21" s="90">
        <f>SUM(M11,M13,L14)</f>
        <v>0</v>
      </c>
      <c r="D21" s="90"/>
      <c r="E21" s="90">
        <f t="shared" si="3"/>
        <v>0</v>
      </c>
      <c r="F21" s="90">
        <f>SUM(K11,K13,I14)</f>
        <v>0</v>
      </c>
      <c r="G21" s="90">
        <f>SUM(I11,I13,K14)</f>
        <v>0</v>
      </c>
      <c r="H21" s="90">
        <f>RANK(C21,C$18:C$21,0)</f>
        <v>1</v>
      </c>
      <c r="I21" s="90">
        <f t="shared" si="4"/>
        <v>1</v>
      </c>
      <c r="J21" s="90">
        <f t="shared" si="4"/>
        <v>1</v>
      </c>
      <c r="K21" s="16">
        <f t="shared" si="5"/>
        <v>1</v>
      </c>
      <c r="L21" s="16">
        <f>H21*20^3+I21*20^2+J21*20^1</f>
        <v>8420</v>
      </c>
      <c r="M21" s="90" t="str">
        <f>IF(K21=K18,L14,"")</f>
        <v/>
      </c>
      <c r="N21" s="90" t="str">
        <f>IF(K21=K19,M13,"")</f>
        <v/>
      </c>
      <c r="O21" s="90" t="str">
        <f>IF(K21=K20,M11,"")</f>
        <v/>
      </c>
      <c r="P21" s="90" t="s">
        <v>18</v>
      </c>
      <c r="Q21" s="90">
        <f t="shared" si="6"/>
        <v>0</v>
      </c>
      <c r="R21" s="90">
        <f>IF(AND(N21="",O21="",M21=""),0,RANK(Q21,Q$18:Q$21,0))</f>
        <v>0</v>
      </c>
      <c r="S21" s="90">
        <f>(1+SUMPRODUCT(--(B21&gt;B$18:B$21)))</f>
        <v>4</v>
      </c>
      <c r="T21" s="90">
        <f>K21*20^4+R21*20^3+S21*20^2</f>
        <v>161600</v>
      </c>
      <c r="V21" s="17"/>
    </row>
    <row r="22" spans="1:44" hidden="1" x14ac:dyDescent="0.25">
      <c r="A22" s="91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17"/>
    </row>
    <row r="23" spans="1:44" ht="15.75" thickBot="1" x14ac:dyDescent="0.3">
      <c r="A23" s="91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7"/>
    </row>
    <row r="24" spans="1:44" ht="47.25" thickBot="1" x14ac:dyDescent="0.75">
      <c r="A24" s="212" t="s">
        <v>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4"/>
      <c r="X24" s="17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2"/>
      <c r="AK24" s="92"/>
      <c r="AL24" s="92"/>
      <c r="AM24" s="92"/>
      <c r="AN24" s="92"/>
      <c r="AO24" s="92"/>
      <c r="AP24" s="92"/>
      <c r="AQ24" s="92"/>
      <c r="AR24" s="17"/>
    </row>
    <row r="25" spans="1:44" ht="15.75" thickBot="1" x14ac:dyDescent="0.3">
      <c r="A25" s="240" t="s">
        <v>3</v>
      </c>
      <c r="B25" s="241"/>
      <c r="C25" s="241"/>
      <c r="D25" s="241"/>
      <c r="E25" s="241"/>
      <c r="F25" s="241"/>
      <c r="G25" s="242"/>
      <c r="H25" s="18"/>
      <c r="I25" s="18"/>
      <c r="J25" s="18"/>
      <c r="K25" s="20"/>
      <c r="L25" s="18"/>
      <c r="M25" s="19"/>
      <c r="N25" s="18"/>
      <c r="O25" s="20"/>
      <c r="P25" s="20"/>
      <c r="Q25" s="93" t="s">
        <v>4</v>
      </c>
      <c r="R25" s="94" t="s">
        <v>5</v>
      </c>
      <c r="S25" s="95" t="s">
        <v>6</v>
      </c>
      <c r="T25" s="94" t="s">
        <v>7</v>
      </c>
      <c r="U25" s="94" t="s">
        <v>8</v>
      </c>
      <c r="V25" s="96" t="s">
        <v>9</v>
      </c>
      <c r="X25" s="17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2"/>
      <c r="AK25" s="92"/>
      <c r="AL25" s="92"/>
      <c r="AM25" s="92"/>
      <c r="AN25" s="92"/>
      <c r="AO25" s="92"/>
      <c r="AP25" s="92"/>
      <c r="AQ25" s="92"/>
      <c r="AR25" s="17"/>
    </row>
    <row r="26" spans="1:44" ht="15.75" thickBot="1" x14ac:dyDescent="0.3">
      <c r="A26" s="243" t="s">
        <v>51</v>
      </c>
      <c r="B26" s="244"/>
      <c r="C26" s="244"/>
      <c r="D26" s="244"/>
      <c r="E26" s="244"/>
      <c r="F26" s="244"/>
      <c r="G26" s="245"/>
      <c r="H26" s="20"/>
      <c r="I26" s="25"/>
      <c r="J26" s="20"/>
      <c r="K26" s="20"/>
      <c r="L26" s="20">
        <f>RANK(M26,M$26:M$29,1)</f>
        <v>1</v>
      </c>
      <c r="M26" s="26">
        <f>K40*20^4+R40*20^1</f>
        <v>160000</v>
      </c>
      <c r="N26" s="20"/>
      <c r="O26" s="20"/>
      <c r="P26" s="97">
        <v>1</v>
      </c>
      <c r="Q26" s="27">
        <f>VLOOKUP(R26,A$26:L$29,12,FALSE)</f>
        <v>1</v>
      </c>
      <c r="R26" s="28" t="str">
        <f>VLOOKUP(P26,A$40:T$43,2,FALSE)</f>
        <v>Bayern Munchen</v>
      </c>
      <c r="S26" s="29">
        <f>VLOOKUP(P26,A$40:T$43,3,FALSE)</f>
        <v>0</v>
      </c>
      <c r="T26" s="30">
        <f>VLOOKUP(P26,A$40:T$43,5,FALSE)</f>
        <v>0</v>
      </c>
      <c r="U26" s="30">
        <f>VLOOKUP(P26,A$40:T$43,5,FALSE)</f>
        <v>0</v>
      </c>
      <c r="V26" s="31">
        <f>VLOOKUP(P26,A$40:T$43,6,FALSE)</f>
        <v>0</v>
      </c>
      <c r="X26" s="17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2"/>
      <c r="AK26" s="92"/>
      <c r="AL26" s="92"/>
      <c r="AM26" s="92"/>
      <c r="AN26" s="92"/>
      <c r="AO26" s="92"/>
      <c r="AP26" s="92"/>
      <c r="AQ26" s="92"/>
      <c r="AR26" s="17"/>
    </row>
    <row r="27" spans="1:44" ht="15.75" thickBot="1" x14ac:dyDescent="0.3">
      <c r="A27" s="246" t="s">
        <v>52</v>
      </c>
      <c r="B27" s="247"/>
      <c r="C27" s="247"/>
      <c r="D27" s="247"/>
      <c r="E27" s="247"/>
      <c r="F27" s="247"/>
      <c r="G27" s="248"/>
      <c r="H27" s="20"/>
      <c r="I27" s="25"/>
      <c r="J27" s="20"/>
      <c r="K27" s="20"/>
      <c r="L27" s="20">
        <f>RANK(M27,M$26:M$29,1)</f>
        <v>1</v>
      </c>
      <c r="M27" s="26">
        <f>K41*20^4+R41*20^1</f>
        <v>160000</v>
      </c>
      <c r="N27" s="20"/>
      <c r="O27" s="20"/>
      <c r="P27" s="98">
        <v>2</v>
      </c>
      <c r="Q27" s="99">
        <f>VLOOKUP(R27,A$26:L$29,12,FALSE)</f>
        <v>1</v>
      </c>
      <c r="R27" s="100" t="str">
        <f>VLOOKUP(P27,A$40:T$43,2,FALSE)</f>
        <v>Borussia Dortmund</v>
      </c>
      <c r="S27" s="101">
        <f>VLOOKUP(P27,A$40:T$43,3,FALSE)</f>
        <v>0</v>
      </c>
      <c r="T27" s="102">
        <f>VLOOKUP(P27,A$40:T$43,5,FALSE)</f>
        <v>0</v>
      </c>
      <c r="U27" s="102">
        <f>VLOOKUP(P27,A$40:T$43,5,FALSE)</f>
        <v>0</v>
      </c>
      <c r="V27" s="103">
        <f>VLOOKUP(P27,A$40:T$43,6,FALSE)</f>
        <v>0</v>
      </c>
      <c r="X27" s="17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2"/>
      <c r="AK27" s="92"/>
      <c r="AL27" s="92"/>
      <c r="AM27" s="92"/>
      <c r="AN27" s="92"/>
      <c r="AO27" s="92"/>
      <c r="AP27" s="92"/>
      <c r="AQ27" s="92"/>
      <c r="AR27" s="17"/>
    </row>
    <row r="28" spans="1:44" ht="15.75" thickBot="1" x14ac:dyDescent="0.3">
      <c r="A28" s="249" t="s">
        <v>53</v>
      </c>
      <c r="B28" s="250"/>
      <c r="C28" s="250"/>
      <c r="D28" s="250"/>
      <c r="E28" s="250"/>
      <c r="F28" s="250"/>
      <c r="G28" s="251"/>
      <c r="H28" s="20"/>
      <c r="I28" s="25"/>
      <c r="J28" s="20"/>
      <c r="K28" s="20"/>
      <c r="L28" s="20">
        <f>RANK(M28,M$26:M$29,1)</f>
        <v>1</v>
      </c>
      <c r="M28" s="26">
        <f>K42*20^4+R42*20^1</f>
        <v>160000</v>
      </c>
      <c r="N28" s="20"/>
      <c r="O28" s="20"/>
      <c r="P28" s="98">
        <v>3</v>
      </c>
      <c r="Q28" s="27">
        <f>VLOOKUP(R28,A$26:L$29,12,FALSE)</f>
        <v>1</v>
      </c>
      <c r="R28" s="28" t="str">
        <f>VLOOKUP(P28,A$40:T$43,2,FALSE)</f>
        <v>Juventus</v>
      </c>
      <c r="S28" s="29">
        <f>VLOOKUP(P28,A$40:T$43,3,FALSE)</f>
        <v>0</v>
      </c>
      <c r="T28" s="30">
        <f>VLOOKUP(P28,A$40:T$43,5,FALSE)</f>
        <v>0</v>
      </c>
      <c r="U28" s="30">
        <f>VLOOKUP(P28,A$40:T$43,5,FALSE)</f>
        <v>0</v>
      </c>
      <c r="V28" s="31">
        <f>VLOOKUP(P28,A$40:T$43,6,FALSE)</f>
        <v>0</v>
      </c>
      <c r="X28" s="17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2"/>
      <c r="AK28" s="92"/>
      <c r="AL28" s="92"/>
      <c r="AM28" s="92"/>
      <c r="AN28" s="92"/>
      <c r="AO28" s="92"/>
      <c r="AP28" s="92"/>
      <c r="AQ28" s="92"/>
      <c r="AR28" s="17"/>
    </row>
    <row r="29" spans="1:44" ht="15.75" thickBot="1" x14ac:dyDescent="0.3">
      <c r="A29" s="252" t="s">
        <v>42</v>
      </c>
      <c r="B29" s="253"/>
      <c r="C29" s="253"/>
      <c r="D29" s="253"/>
      <c r="E29" s="253"/>
      <c r="F29" s="253"/>
      <c r="G29" s="254"/>
      <c r="H29" s="20"/>
      <c r="I29" s="25"/>
      <c r="J29" s="20"/>
      <c r="K29" s="20"/>
      <c r="L29" s="20">
        <f>RANK(M29,M$26:M$29,1)</f>
        <v>1</v>
      </c>
      <c r="M29" s="26">
        <f>K43*20^4+R43*20^1</f>
        <v>160000</v>
      </c>
      <c r="N29" s="20"/>
      <c r="O29" s="20"/>
      <c r="P29" s="104">
        <v>4</v>
      </c>
      <c r="Q29" s="105">
        <f>VLOOKUP(R29,A$26:L$29,12,FALSE)</f>
        <v>1</v>
      </c>
      <c r="R29" s="106" t="str">
        <f>VLOOKUP(P29,A$40:T$43,2,FALSE)</f>
        <v>Paris Saint Germain</v>
      </c>
      <c r="S29" s="107">
        <f>VLOOKUP(P29,A$40:T$43,3,FALSE)</f>
        <v>0</v>
      </c>
      <c r="T29" s="108">
        <f>VLOOKUP(P29,A$40:T$43,5,FALSE)</f>
        <v>0</v>
      </c>
      <c r="U29" s="108">
        <f>VLOOKUP(P29,A$40:T$43,5,FALSE)</f>
        <v>0</v>
      </c>
      <c r="V29" s="109">
        <f>VLOOKUP(P29,A$40:T$43,6,FALSE)</f>
        <v>0</v>
      </c>
      <c r="X29" s="17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2"/>
      <c r="AK29" s="92"/>
      <c r="AL29" s="92"/>
      <c r="AM29" s="92"/>
      <c r="AN29" s="92"/>
      <c r="AO29" s="92"/>
      <c r="AP29" s="92"/>
      <c r="AQ29" s="92"/>
      <c r="AR29" s="17"/>
    </row>
    <row r="30" spans="1:44" ht="15.75" thickBot="1" x14ac:dyDescent="0.3">
      <c r="A30" s="44"/>
      <c r="B30" s="20"/>
      <c r="C30" s="20"/>
      <c r="D30" s="20"/>
      <c r="E30" s="25"/>
      <c r="F30" s="20"/>
      <c r="G30" s="20"/>
      <c r="H30" s="20"/>
      <c r="I30" s="25"/>
      <c r="J30" s="20"/>
      <c r="K30" s="20"/>
      <c r="L30" s="25"/>
      <c r="M30" s="20"/>
      <c r="N30" s="20"/>
      <c r="O30" s="20"/>
      <c r="P30" s="20"/>
      <c r="Q30" s="20"/>
      <c r="R30" s="20"/>
      <c r="S30" s="20"/>
      <c r="T30" s="20"/>
      <c r="U30" s="20"/>
      <c r="V30" s="45"/>
      <c r="X30" s="17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2"/>
      <c r="AK30" s="92"/>
      <c r="AL30" s="92"/>
      <c r="AM30" s="92"/>
      <c r="AN30" s="92"/>
      <c r="AO30" s="92"/>
      <c r="AP30" s="92"/>
      <c r="AQ30" s="92"/>
      <c r="AR30" s="17"/>
    </row>
    <row r="31" spans="1:44" ht="15.75" thickBot="1" x14ac:dyDescent="0.3">
      <c r="A31" s="265" t="s">
        <v>10</v>
      </c>
      <c r="B31" s="238"/>
      <c r="C31" s="110"/>
      <c r="D31" s="111"/>
      <c r="E31" s="111"/>
      <c r="F31" s="94"/>
      <c r="G31" s="112" t="s">
        <v>12</v>
      </c>
      <c r="H31" s="94" t="s">
        <v>2</v>
      </c>
      <c r="I31" s="237" t="s">
        <v>13</v>
      </c>
      <c r="J31" s="238"/>
      <c r="K31" s="239"/>
      <c r="L31" s="113" t="s">
        <v>14</v>
      </c>
      <c r="M31" s="114" t="s">
        <v>15</v>
      </c>
      <c r="N31" s="20"/>
      <c r="O31" s="20"/>
      <c r="P31" s="20"/>
      <c r="Q31" s="20"/>
      <c r="R31" s="20"/>
      <c r="S31" s="20"/>
      <c r="T31" s="20"/>
      <c r="U31" s="20"/>
      <c r="V31" s="45"/>
      <c r="X31" s="17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2"/>
      <c r="AK31" s="92"/>
      <c r="AL31" s="92"/>
      <c r="AM31" s="92"/>
      <c r="AN31" s="92"/>
      <c r="AO31" s="92"/>
      <c r="AP31" s="92"/>
      <c r="AQ31" s="92"/>
      <c r="AR31" s="17"/>
    </row>
    <row r="32" spans="1:44" x14ac:dyDescent="0.25">
      <c r="A32" s="52">
        <v>0.375</v>
      </c>
      <c r="B32" s="53" t="s">
        <v>16</v>
      </c>
      <c r="C32" s="54" t="s">
        <v>17</v>
      </c>
      <c r="D32" s="56"/>
      <c r="E32" s="56" t="str">
        <f>A26</f>
        <v>Bayern Munchen</v>
      </c>
      <c r="F32" s="30" t="s">
        <v>18</v>
      </c>
      <c r="G32" s="57" t="str">
        <f>A27</f>
        <v>Borussia Dortmund</v>
      </c>
      <c r="H32" s="29">
        <v>3</v>
      </c>
      <c r="I32" s="1"/>
      <c r="J32" s="30" t="s">
        <v>18</v>
      </c>
      <c r="K32" s="1"/>
      <c r="L32" s="58" t="str">
        <f t="shared" ref="L32:L37" si="7">IF(OR(I32="",K32=""),"",IF(I32&gt;K32,3,IF(K32&gt;I32,0,IF(K32=I32,1,"FOUT"))))</f>
        <v/>
      </c>
      <c r="M32" s="59" t="str">
        <f t="shared" ref="M32:M37" si="8">IF(OR(I32="",K32=""),"",IF(K32&gt;I32,3,IF(I32&gt;K32,0,IF(I32=K32,1,"FOUT"))))</f>
        <v/>
      </c>
      <c r="N32" s="20"/>
      <c r="O32" s="20"/>
      <c r="P32" s="20"/>
      <c r="Q32" s="20"/>
      <c r="R32" s="20"/>
      <c r="S32" s="20"/>
      <c r="T32" s="20"/>
      <c r="U32" s="20"/>
      <c r="V32" s="45"/>
      <c r="X32" s="17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2"/>
      <c r="AK32" s="92"/>
      <c r="AL32" s="92"/>
      <c r="AM32" s="92"/>
      <c r="AN32" s="92"/>
      <c r="AO32" s="92"/>
      <c r="AP32" s="92"/>
      <c r="AQ32" s="92"/>
      <c r="AR32" s="17"/>
    </row>
    <row r="33" spans="1:44" x14ac:dyDescent="0.25">
      <c r="A33" s="115">
        <v>0.375</v>
      </c>
      <c r="B33" s="116" t="s">
        <v>16</v>
      </c>
      <c r="C33" s="117" t="s">
        <v>17</v>
      </c>
      <c r="D33" s="118"/>
      <c r="E33" s="118" t="str">
        <f>A28</f>
        <v>Paris Saint Germain</v>
      </c>
      <c r="F33" s="119" t="s">
        <v>18</v>
      </c>
      <c r="G33" s="120" t="str">
        <f>A29</f>
        <v>Juventus</v>
      </c>
      <c r="H33" s="121">
        <v>4</v>
      </c>
      <c r="I33" s="6"/>
      <c r="J33" s="119" t="s">
        <v>18</v>
      </c>
      <c r="K33" s="6"/>
      <c r="L33" s="58" t="str">
        <f t="shared" si="7"/>
        <v/>
      </c>
      <c r="M33" s="59" t="str">
        <f t="shared" si="8"/>
        <v/>
      </c>
      <c r="N33" s="20"/>
      <c r="O33" s="20"/>
      <c r="P33" s="20"/>
      <c r="Q33" s="20"/>
      <c r="R33" s="20"/>
      <c r="S33" s="20"/>
      <c r="T33" s="20"/>
      <c r="U33" s="20"/>
      <c r="V33" s="45"/>
      <c r="X33" s="17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2"/>
      <c r="AK33" s="92"/>
      <c r="AL33" s="92"/>
      <c r="AM33" s="92"/>
      <c r="AN33" s="92"/>
      <c r="AO33" s="92"/>
      <c r="AP33" s="92"/>
      <c r="AQ33" s="92"/>
      <c r="AR33" s="17"/>
    </row>
    <row r="34" spans="1:44" x14ac:dyDescent="0.25">
      <c r="A34" s="68">
        <v>0.3888888888888889</v>
      </c>
      <c r="B34" s="69" t="s">
        <v>16</v>
      </c>
      <c r="C34" s="70" t="s">
        <v>17</v>
      </c>
      <c r="D34" s="72"/>
      <c r="E34" s="72" t="str">
        <f>A26</f>
        <v>Bayern Munchen</v>
      </c>
      <c r="F34" s="73" t="s">
        <v>18</v>
      </c>
      <c r="G34" s="74" t="str">
        <f>A28</f>
        <v>Paris Saint Germain</v>
      </c>
      <c r="H34" s="75">
        <v>3</v>
      </c>
      <c r="I34" s="2"/>
      <c r="J34" s="73" t="s">
        <v>18</v>
      </c>
      <c r="K34" s="2"/>
      <c r="L34" s="58" t="str">
        <f t="shared" si="7"/>
        <v/>
      </c>
      <c r="M34" s="59" t="str">
        <f t="shared" si="8"/>
        <v/>
      </c>
      <c r="N34" s="20"/>
      <c r="O34" s="20"/>
      <c r="P34" s="20"/>
      <c r="Q34" s="20"/>
      <c r="R34" s="20"/>
      <c r="S34" s="20"/>
      <c r="T34" s="20"/>
      <c r="U34" s="20"/>
      <c r="V34" s="45"/>
      <c r="X34" s="17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2"/>
      <c r="AK34" s="92"/>
      <c r="AL34" s="92"/>
      <c r="AM34" s="92"/>
      <c r="AN34" s="92"/>
      <c r="AO34" s="92"/>
      <c r="AP34" s="92"/>
      <c r="AQ34" s="92"/>
      <c r="AR34" s="17"/>
    </row>
    <row r="35" spans="1:44" x14ac:dyDescent="0.25">
      <c r="A35" s="115">
        <v>0.3888888888888889</v>
      </c>
      <c r="B35" s="116" t="s">
        <v>16</v>
      </c>
      <c r="C35" s="117" t="s">
        <v>17</v>
      </c>
      <c r="D35" s="118"/>
      <c r="E35" s="118" t="str">
        <f>A27</f>
        <v>Borussia Dortmund</v>
      </c>
      <c r="F35" s="119" t="s">
        <v>18</v>
      </c>
      <c r="G35" s="120" t="str">
        <f>A29</f>
        <v>Juventus</v>
      </c>
      <c r="H35" s="121">
        <v>4</v>
      </c>
      <c r="I35" s="6"/>
      <c r="J35" s="119" t="s">
        <v>18</v>
      </c>
      <c r="K35" s="6"/>
      <c r="L35" s="58" t="str">
        <f t="shared" si="7"/>
        <v/>
      </c>
      <c r="M35" s="59" t="str">
        <f t="shared" si="8"/>
        <v/>
      </c>
      <c r="N35" s="20"/>
      <c r="O35" s="20"/>
      <c r="P35" s="20"/>
      <c r="Q35" s="20"/>
      <c r="R35" s="20"/>
      <c r="S35" s="20"/>
      <c r="T35" s="20"/>
      <c r="U35" s="20"/>
      <c r="V35" s="45"/>
      <c r="X35" s="17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2"/>
      <c r="AK35" s="92"/>
      <c r="AL35" s="92"/>
      <c r="AM35" s="92"/>
      <c r="AN35" s="92"/>
      <c r="AO35" s="92"/>
      <c r="AP35" s="92"/>
      <c r="AQ35" s="92"/>
      <c r="AR35" s="17"/>
    </row>
    <row r="36" spans="1:44" x14ac:dyDescent="0.25">
      <c r="A36" s="68">
        <v>0.40277777777777773</v>
      </c>
      <c r="B36" s="69" t="s">
        <v>16</v>
      </c>
      <c r="C36" s="70" t="s">
        <v>17</v>
      </c>
      <c r="D36" s="72"/>
      <c r="E36" s="72" t="str">
        <f>A29</f>
        <v>Juventus</v>
      </c>
      <c r="F36" s="73" t="s">
        <v>18</v>
      </c>
      <c r="G36" s="74" t="str">
        <f>A26</f>
        <v>Bayern Munchen</v>
      </c>
      <c r="H36" s="75">
        <v>3</v>
      </c>
      <c r="I36" s="2"/>
      <c r="J36" s="73" t="s">
        <v>18</v>
      </c>
      <c r="K36" s="2"/>
      <c r="L36" s="58" t="str">
        <f t="shared" si="7"/>
        <v/>
      </c>
      <c r="M36" s="59" t="str">
        <f t="shared" si="8"/>
        <v/>
      </c>
      <c r="N36" s="20"/>
      <c r="O36" s="20"/>
      <c r="P36" s="20"/>
      <c r="Q36" s="20"/>
      <c r="R36" s="20"/>
      <c r="S36" s="20"/>
      <c r="T36" s="20"/>
      <c r="U36" s="20"/>
      <c r="V36" s="45"/>
      <c r="X36" s="17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2"/>
      <c r="AK36" s="92"/>
      <c r="AL36" s="92"/>
      <c r="AM36" s="92"/>
      <c r="AN36" s="92"/>
      <c r="AO36" s="92"/>
      <c r="AP36" s="92"/>
      <c r="AQ36" s="92"/>
      <c r="AR36" s="17"/>
    </row>
    <row r="37" spans="1:44" ht="15.75" thickBot="1" x14ac:dyDescent="0.3">
      <c r="A37" s="122">
        <v>0.40277777777777773</v>
      </c>
      <c r="B37" s="123" t="s">
        <v>16</v>
      </c>
      <c r="C37" s="124" t="s">
        <v>17</v>
      </c>
      <c r="D37" s="125"/>
      <c r="E37" s="125" t="str">
        <f>A28</f>
        <v>Paris Saint Germain</v>
      </c>
      <c r="F37" s="126" t="s">
        <v>18</v>
      </c>
      <c r="G37" s="127" t="str">
        <f>A27</f>
        <v>Borussia Dortmund</v>
      </c>
      <c r="H37" s="128">
        <v>4</v>
      </c>
      <c r="I37" s="7"/>
      <c r="J37" s="126" t="s">
        <v>18</v>
      </c>
      <c r="K37" s="7"/>
      <c r="L37" s="84" t="str">
        <f t="shared" si="7"/>
        <v/>
      </c>
      <c r="M37" s="85" t="str">
        <f t="shared" si="8"/>
        <v/>
      </c>
      <c r="N37" s="86"/>
      <c r="O37" s="86"/>
      <c r="P37" s="86"/>
      <c r="Q37" s="86"/>
      <c r="R37" s="86"/>
      <c r="S37" s="86"/>
      <c r="T37" s="86"/>
      <c r="U37" s="86"/>
      <c r="V37" s="87"/>
      <c r="X37" s="17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2"/>
      <c r="AK37" s="92"/>
      <c r="AL37" s="92"/>
      <c r="AM37" s="92"/>
      <c r="AN37" s="92"/>
      <c r="AO37" s="92"/>
      <c r="AP37" s="92"/>
      <c r="AQ37" s="92"/>
      <c r="AR37" s="17"/>
    </row>
    <row r="38" spans="1:44" x14ac:dyDescent="0.25">
      <c r="A38" s="89"/>
      <c r="B38" s="89"/>
      <c r="C38" s="89"/>
      <c r="D38" s="89"/>
      <c r="E38" s="90"/>
      <c r="H38" s="90"/>
      <c r="I38" s="90"/>
      <c r="J38" s="90"/>
      <c r="K38" s="90"/>
      <c r="L38" s="90"/>
      <c r="M38" s="90"/>
      <c r="U38" s="17"/>
      <c r="V38" s="17"/>
      <c r="X38" s="17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2"/>
      <c r="AK38" s="92"/>
      <c r="AL38" s="92"/>
      <c r="AM38" s="92"/>
      <c r="AN38" s="92"/>
      <c r="AO38" s="92"/>
      <c r="AP38" s="92"/>
      <c r="AQ38" s="92"/>
      <c r="AR38" s="17"/>
    </row>
    <row r="39" spans="1:44" hidden="1" x14ac:dyDescent="0.25">
      <c r="A39" s="91"/>
      <c r="C39" s="16" t="s">
        <v>19</v>
      </c>
      <c r="E39" s="90" t="s">
        <v>20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25</v>
      </c>
      <c r="K39" s="90" t="s">
        <v>26</v>
      </c>
      <c r="L39" s="16" t="s">
        <v>27</v>
      </c>
      <c r="M39" s="90" t="str">
        <f>B40</f>
        <v>Bayern Munchen</v>
      </c>
      <c r="N39" s="90" t="str">
        <f>B41</f>
        <v>Borussia Dortmund</v>
      </c>
      <c r="O39" s="90" t="str">
        <f>B42</f>
        <v>Paris Saint Germain</v>
      </c>
      <c r="P39" s="90" t="str">
        <f>B43</f>
        <v>Juventus</v>
      </c>
      <c r="Q39" s="90" t="s">
        <v>28</v>
      </c>
      <c r="R39" s="90" t="s">
        <v>29</v>
      </c>
      <c r="S39" s="90" t="s">
        <v>30</v>
      </c>
      <c r="T39" s="90" t="s">
        <v>31</v>
      </c>
      <c r="U39" s="17"/>
      <c r="V39" s="17"/>
      <c r="X39" s="17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2"/>
      <c r="AK39" s="92"/>
      <c r="AL39" s="92"/>
      <c r="AM39" s="92"/>
      <c r="AN39" s="92"/>
      <c r="AO39" s="92"/>
      <c r="AP39" s="92"/>
      <c r="AQ39" s="92"/>
      <c r="AR39" s="17"/>
    </row>
    <row r="40" spans="1:44" hidden="1" x14ac:dyDescent="0.25">
      <c r="A40" s="91">
        <f>RANK(T40,T$40:T$43,1)</f>
        <v>1</v>
      </c>
      <c r="B40" s="16" t="str">
        <f>A26</f>
        <v>Bayern Munchen</v>
      </c>
      <c r="C40" s="90">
        <f>SUM(L32,L34,M36)</f>
        <v>0</v>
      </c>
      <c r="E40" s="90">
        <f>F40-G40</f>
        <v>0</v>
      </c>
      <c r="F40" s="90">
        <f>SUM(I32,I34,K36)</f>
        <v>0</v>
      </c>
      <c r="G40" s="90">
        <f>SUM(K32,K34,I36)</f>
        <v>0</v>
      </c>
      <c r="H40" s="90">
        <f>RANK(C40,C$40:C$43,0)</f>
        <v>1</v>
      </c>
      <c r="I40" s="90">
        <f t="shared" ref="I40:J43" si="9">RANK(E40,E$40:E$43,0)</f>
        <v>1</v>
      </c>
      <c r="J40" s="90">
        <f t="shared" si="9"/>
        <v>1</v>
      </c>
      <c r="K40" s="16">
        <f>RANK(L40,L$40:L$43,1)</f>
        <v>1</v>
      </c>
      <c r="L40" s="16">
        <f>H40*20^3+I40*20^2+J40*20^1</f>
        <v>8420</v>
      </c>
      <c r="M40" s="90" t="s">
        <v>18</v>
      </c>
      <c r="N40" s="90" t="str">
        <f>IF(K40=K41,L32,"")</f>
        <v/>
      </c>
      <c r="O40" s="90" t="str">
        <f>IF(K40=K42,L34,"")</f>
        <v/>
      </c>
      <c r="P40" s="90" t="str">
        <f>IF(K40=K43,M36,"")</f>
        <v/>
      </c>
      <c r="Q40" s="90">
        <f>SUM(M40:P40)</f>
        <v>0</v>
      </c>
      <c r="R40" s="90">
        <f>IF(AND(N40="",O40="",P40=""),0,RANK(Q40,Q$40:Q$43,0))</f>
        <v>0</v>
      </c>
      <c r="S40" s="90">
        <f>(1+SUMPRODUCT(--(B40&gt;B$40:B$43)))</f>
        <v>1</v>
      </c>
      <c r="T40" s="90">
        <f>K40*20^4+R40*20^3+S40*20^2</f>
        <v>160400</v>
      </c>
      <c r="U40" s="17"/>
      <c r="V40" s="17"/>
      <c r="X40" s="17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2"/>
      <c r="AK40" s="92"/>
      <c r="AL40" s="92"/>
      <c r="AM40" s="92"/>
      <c r="AN40" s="92"/>
      <c r="AO40" s="92"/>
      <c r="AP40" s="92"/>
      <c r="AQ40" s="92"/>
      <c r="AR40" s="17"/>
    </row>
    <row r="41" spans="1:44" hidden="1" x14ac:dyDescent="0.25">
      <c r="A41" s="91">
        <f>RANK(T41,T$40:T$43,1)</f>
        <v>2</v>
      </c>
      <c r="B41" s="16" t="str">
        <f>A27</f>
        <v>Borussia Dortmund</v>
      </c>
      <c r="C41" s="90">
        <f>SUM(M32,L35,M37)</f>
        <v>0</v>
      </c>
      <c r="E41" s="90">
        <f>F41-G41</f>
        <v>0</v>
      </c>
      <c r="F41" s="90">
        <f>SUM(K32,I35,K37)</f>
        <v>0</v>
      </c>
      <c r="G41" s="90">
        <f>SUM(I32,K35,I37)</f>
        <v>0</v>
      </c>
      <c r="H41" s="90">
        <f>RANK(C41,C$40:C$43,0)</f>
        <v>1</v>
      </c>
      <c r="I41" s="90">
        <f t="shared" si="9"/>
        <v>1</v>
      </c>
      <c r="J41" s="90">
        <f t="shared" si="9"/>
        <v>1</v>
      </c>
      <c r="K41" s="16">
        <f>RANK(L41,L$40:L$43,1)</f>
        <v>1</v>
      </c>
      <c r="L41" s="16">
        <f>H41*20^3+I41*20^2+J41*20^1</f>
        <v>8420</v>
      </c>
      <c r="M41" s="90" t="str">
        <f>IF(K41=K40,M32,"")</f>
        <v/>
      </c>
      <c r="N41" s="90" t="s">
        <v>18</v>
      </c>
      <c r="O41" s="90" t="str">
        <f>IF(K41=K42,M37,"")</f>
        <v/>
      </c>
      <c r="P41" s="90" t="str">
        <f>IF(K41=K43,L35,"")</f>
        <v/>
      </c>
      <c r="Q41" s="90">
        <f>SUM(M41:P41)</f>
        <v>0</v>
      </c>
      <c r="R41" s="90">
        <f>IF(AND(M41="",O41="",P41=""),0,RANK(Q41,Q$40:Q$43,0))</f>
        <v>0</v>
      </c>
      <c r="S41" s="90">
        <f>(1+SUMPRODUCT(--(B41&gt;B$40:B$43)))</f>
        <v>2</v>
      </c>
      <c r="T41" s="90">
        <f>K41*20^4+R41*20^3+S41*20^2</f>
        <v>160800</v>
      </c>
      <c r="U41" s="17"/>
      <c r="V41" s="17"/>
      <c r="X41" s="17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2"/>
      <c r="AK41" s="92"/>
      <c r="AL41" s="92"/>
      <c r="AM41" s="92"/>
      <c r="AN41" s="92"/>
      <c r="AO41" s="92"/>
      <c r="AP41" s="92"/>
      <c r="AQ41" s="92"/>
      <c r="AR41" s="17"/>
    </row>
    <row r="42" spans="1:44" hidden="1" x14ac:dyDescent="0.25">
      <c r="A42" s="91">
        <f>RANK(T42,T$40:T$43,1)</f>
        <v>4</v>
      </c>
      <c r="B42" s="16" t="str">
        <f>A28</f>
        <v>Paris Saint Germain</v>
      </c>
      <c r="C42" s="90">
        <f>SUM(L33,M34,L37)</f>
        <v>0</v>
      </c>
      <c r="E42" s="90">
        <f>F42-G42</f>
        <v>0</v>
      </c>
      <c r="F42" s="90">
        <f>SUM(I33,K34,I37)</f>
        <v>0</v>
      </c>
      <c r="G42" s="90">
        <f>SUM(K33,I34,K37)</f>
        <v>0</v>
      </c>
      <c r="H42" s="90">
        <f>RANK(C42,C$40:C$43,0)</f>
        <v>1</v>
      </c>
      <c r="I42" s="90">
        <f t="shared" si="9"/>
        <v>1</v>
      </c>
      <c r="J42" s="90">
        <f t="shared" si="9"/>
        <v>1</v>
      </c>
      <c r="K42" s="16">
        <f>RANK(L42,L$40:L$43,1)</f>
        <v>1</v>
      </c>
      <c r="L42" s="16">
        <f>H42*20^3+I42*20^2+J42*20^1</f>
        <v>8420</v>
      </c>
      <c r="M42" s="90" t="str">
        <f>IF(K42=K40,M34,"")</f>
        <v/>
      </c>
      <c r="N42" s="90" t="str">
        <f>IF(K42=K41,L37,"")</f>
        <v/>
      </c>
      <c r="O42" s="90" t="s">
        <v>18</v>
      </c>
      <c r="P42" s="90" t="str">
        <f>IF(K42=K43,L33,"")</f>
        <v/>
      </c>
      <c r="Q42" s="90">
        <f>SUM(M42:P42)</f>
        <v>0</v>
      </c>
      <c r="R42" s="90">
        <f>IF(AND(N42="",M42="",P42=""),0,RANK(Q42,Q$40:Q$43,0))</f>
        <v>0</v>
      </c>
      <c r="S42" s="90">
        <f>(1+SUMPRODUCT(--(B42&gt;B$40:B$43)))</f>
        <v>4</v>
      </c>
      <c r="T42" s="90">
        <f>K42*20^4+R42*20^3+S42*20^2</f>
        <v>161600</v>
      </c>
      <c r="U42" s="17"/>
      <c r="V42" s="17"/>
      <c r="X42" s="17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2"/>
      <c r="AK42" s="92"/>
      <c r="AL42" s="92"/>
      <c r="AM42" s="92"/>
      <c r="AN42" s="92"/>
      <c r="AO42" s="92"/>
      <c r="AP42" s="92"/>
      <c r="AQ42" s="92"/>
      <c r="AR42" s="17"/>
    </row>
    <row r="43" spans="1:44" hidden="1" x14ac:dyDescent="0.25">
      <c r="A43" s="91">
        <f>RANK(T43,T$40:T$43,1)</f>
        <v>3</v>
      </c>
      <c r="B43" s="16" t="str">
        <f>A29</f>
        <v>Juventus</v>
      </c>
      <c r="C43" s="90">
        <f>SUM(M33,M35,L36)</f>
        <v>0</v>
      </c>
      <c r="E43" s="90">
        <f>F43-G43</f>
        <v>0</v>
      </c>
      <c r="F43" s="90">
        <f>SUM(K33,K35,I36)</f>
        <v>0</v>
      </c>
      <c r="G43" s="90">
        <f>SUM(I33,I35,K36)</f>
        <v>0</v>
      </c>
      <c r="H43" s="90">
        <f>RANK(C43,C$40:C$43,0)</f>
        <v>1</v>
      </c>
      <c r="I43" s="90">
        <f t="shared" si="9"/>
        <v>1</v>
      </c>
      <c r="J43" s="90">
        <f t="shared" si="9"/>
        <v>1</v>
      </c>
      <c r="K43" s="16">
        <f>RANK(L43,L$40:L$43,1)</f>
        <v>1</v>
      </c>
      <c r="L43" s="16">
        <f>H43*20^3+I43*20^2+J43*20^1</f>
        <v>8420</v>
      </c>
      <c r="M43" s="90" t="str">
        <f>IF(K43=K40,L36,"")</f>
        <v/>
      </c>
      <c r="N43" s="90" t="str">
        <f>IF(K43=K41,M35,"")</f>
        <v/>
      </c>
      <c r="O43" s="90" t="str">
        <f>IF(K43=K42,M33,"")</f>
        <v/>
      </c>
      <c r="P43" s="90" t="s">
        <v>18</v>
      </c>
      <c r="Q43" s="90">
        <f>SUM(M43:P43)</f>
        <v>0</v>
      </c>
      <c r="R43" s="90">
        <f>IF(AND(N43="",O43="",M43=""),0,RANK(Q43,Q$40:Q$43,0))</f>
        <v>0</v>
      </c>
      <c r="S43" s="90">
        <f>(1+SUMPRODUCT(--(B43&gt;B$40:B$43)))</f>
        <v>3</v>
      </c>
      <c r="T43" s="90">
        <f>K43*20^4+R43*20^3+S43*20^2</f>
        <v>161200</v>
      </c>
      <c r="U43" s="17"/>
      <c r="V43" s="17"/>
      <c r="X43" s="17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2"/>
      <c r="AK43" s="92"/>
      <c r="AL43" s="92"/>
      <c r="AM43" s="92"/>
      <c r="AN43" s="92"/>
      <c r="AO43" s="92"/>
      <c r="AP43" s="92"/>
      <c r="AQ43" s="92"/>
      <c r="AR43" s="17"/>
    </row>
    <row r="44" spans="1:44" hidden="1" x14ac:dyDescent="0.25">
      <c r="A44" s="91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7"/>
      <c r="V44" s="17"/>
      <c r="X44" s="17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2"/>
      <c r="AK44" s="92"/>
      <c r="AL44" s="92"/>
      <c r="AM44" s="92"/>
      <c r="AN44" s="92"/>
      <c r="AO44" s="92"/>
      <c r="AP44" s="92"/>
      <c r="AQ44" s="92"/>
      <c r="AR44" s="17"/>
    </row>
    <row r="45" spans="1:44" ht="15.75" thickBot="1" x14ac:dyDescent="0.3">
      <c r="A45" s="17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7"/>
      <c r="V45" s="17"/>
      <c r="X45" s="17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2"/>
      <c r="AK45" s="92"/>
      <c r="AL45" s="92"/>
      <c r="AM45" s="92"/>
      <c r="AN45" s="92"/>
      <c r="AO45" s="92"/>
      <c r="AP45" s="92"/>
      <c r="AQ45" s="92"/>
      <c r="AR45" s="17"/>
    </row>
    <row r="46" spans="1:44" ht="47.25" thickBot="1" x14ac:dyDescent="0.75">
      <c r="A46" s="215" t="s">
        <v>43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7"/>
      <c r="L46" s="15"/>
      <c r="M46" s="15"/>
      <c r="N46" s="90"/>
      <c r="O46" s="90"/>
      <c r="P46" s="90"/>
      <c r="Q46" s="92"/>
      <c r="R46" s="92"/>
      <c r="S46" s="92"/>
      <c r="T46" s="92"/>
      <c r="U46" s="92"/>
      <c r="V46" s="17"/>
      <c r="AJ46" s="92"/>
      <c r="AK46" s="92"/>
      <c r="AL46" s="92"/>
      <c r="AM46" s="92"/>
      <c r="AN46" s="92"/>
      <c r="AO46" s="92"/>
      <c r="AP46" s="92"/>
      <c r="AQ46" s="92"/>
      <c r="AR46" s="17"/>
    </row>
    <row r="47" spans="1:44" ht="15.75" thickBot="1" x14ac:dyDescent="0.3">
      <c r="A47" s="218" t="s">
        <v>10</v>
      </c>
      <c r="B47" s="219"/>
      <c r="C47" s="129"/>
      <c r="D47" s="130" t="s">
        <v>48</v>
      </c>
      <c r="E47" s="131" t="s">
        <v>11</v>
      </c>
      <c r="F47" s="132"/>
      <c r="G47" s="133" t="s">
        <v>12</v>
      </c>
      <c r="H47" s="132" t="s">
        <v>2</v>
      </c>
      <c r="I47" s="220" t="s">
        <v>13</v>
      </c>
      <c r="J47" s="219"/>
      <c r="K47" s="221"/>
      <c r="L47" s="134" t="s">
        <v>45</v>
      </c>
      <c r="M47" s="135" t="s">
        <v>46</v>
      </c>
      <c r="Q47" s="17"/>
      <c r="R47" s="17"/>
      <c r="S47" s="17"/>
      <c r="T47" s="17"/>
      <c r="U47" s="17"/>
      <c r="V47" s="17"/>
      <c r="AJ47" s="17"/>
      <c r="AK47" s="17"/>
      <c r="AL47" s="17"/>
      <c r="AM47" s="17"/>
      <c r="AN47" s="17"/>
      <c r="AO47" s="17"/>
      <c r="AP47" s="17"/>
      <c r="AQ47" s="17"/>
      <c r="AR47" s="17"/>
    </row>
    <row r="48" spans="1:44" x14ac:dyDescent="0.25">
      <c r="A48" s="136">
        <v>0.41666666666666669</v>
      </c>
      <c r="B48" s="137" t="s">
        <v>16</v>
      </c>
      <c r="C48" s="138" t="s">
        <v>17</v>
      </c>
      <c r="D48" s="137" t="s">
        <v>32</v>
      </c>
      <c r="E48" s="139" t="str">
        <f>IF($K$15="","A1",R4)</f>
        <v>A1</v>
      </c>
      <c r="F48" s="140" t="s">
        <v>18</v>
      </c>
      <c r="G48" s="141" t="str">
        <f>IF($K$15="","B2",R27)</f>
        <v>B2</v>
      </c>
      <c r="H48" s="142">
        <v>1</v>
      </c>
      <c r="I48" s="9"/>
      <c r="J48" s="143" t="s">
        <v>18</v>
      </c>
      <c r="K48" s="9"/>
      <c r="L48" s="144" t="str">
        <f>IF(OR(I48="",K48=""),"",IF(I48&gt;K48,E48,IF(K48&gt;I48,G48,IF(K48=I48,"GELIJK","FOUT"))))</f>
        <v/>
      </c>
      <c r="M48" s="145" t="str">
        <f>IF(OR(I48="",K48=""),"",IF(K48&gt;I48,E48,IF(I48&gt;K48,G48,IF(I48=K48,"GELIJK","FOUT"))))</f>
        <v/>
      </c>
      <c r="Q48" s="17"/>
      <c r="R48" s="17"/>
      <c r="S48" s="17"/>
      <c r="T48" s="17"/>
      <c r="U48" s="17"/>
      <c r="V48" s="17"/>
      <c r="AJ48" s="17"/>
      <c r="AK48" s="17"/>
      <c r="AL48" s="17"/>
      <c r="AM48" s="17"/>
      <c r="AN48" s="17"/>
      <c r="AO48" s="17"/>
      <c r="AP48" s="17"/>
      <c r="AQ48" s="17"/>
      <c r="AR48" s="17"/>
    </row>
    <row r="49" spans="1:44" x14ac:dyDescent="0.25">
      <c r="A49" s="146">
        <v>0.41666666666666669</v>
      </c>
      <c r="B49" s="147" t="s">
        <v>16</v>
      </c>
      <c r="C49" s="148" t="s">
        <v>17</v>
      </c>
      <c r="D49" s="147" t="s">
        <v>33</v>
      </c>
      <c r="E49" s="149" t="str">
        <f>IF($K$15="","B1",R26)</f>
        <v>B1</v>
      </c>
      <c r="F49" s="150" t="s">
        <v>18</v>
      </c>
      <c r="G49" s="151" t="str">
        <f>IF($K$15="","A2",R5)</f>
        <v>A2</v>
      </c>
      <c r="H49" s="152">
        <v>2</v>
      </c>
      <c r="I49" s="10"/>
      <c r="J49" s="153" t="s">
        <v>18</v>
      </c>
      <c r="K49" s="10"/>
      <c r="L49" s="144" t="str">
        <f>IF(OR(I49="",K49=""),"",IF(I49&gt;K49,E49,IF(K49&gt;I49,G49,IF(K49=I49,"GELIJK","FOUT"))))</f>
        <v/>
      </c>
      <c r="M49" s="145" t="str">
        <f>IF(OR(I49="",K49=""),"",IF(K49&gt;I49,E49,IF(I49&gt;K49,G49,IF(I49=K49,"GELIJK","FOUT"))))</f>
        <v/>
      </c>
      <c r="Q49" s="17"/>
      <c r="R49" s="17"/>
      <c r="S49" s="17"/>
      <c r="T49" s="17"/>
      <c r="U49" s="17"/>
      <c r="V49" s="17"/>
      <c r="AJ49" s="17"/>
      <c r="AK49" s="17"/>
      <c r="AL49" s="17"/>
      <c r="AM49" s="17"/>
      <c r="AN49" s="17"/>
      <c r="AO49" s="17"/>
      <c r="AP49" s="17"/>
      <c r="AQ49" s="17"/>
      <c r="AR49" s="17"/>
    </row>
    <row r="50" spans="1:44" x14ac:dyDescent="0.25">
      <c r="A50" s="154">
        <v>0.41666666666666669</v>
      </c>
      <c r="B50" s="155" t="s">
        <v>16</v>
      </c>
      <c r="C50" s="156" t="s">
        <v>17</v>
      </c>
      <c r="D50" s="155" t="s">
        <v>34</v>
      </c>
      <c r="E50" s="157" t="str">
        <f>IF($K$15="","A3",R6)</f>
        <v>A3</v>
      </c>
      <c r="F50" s="158" t="s">
        <v>18</v>
      </c>
      <c r="G50" s="159" t="str">
        <f>IF($K$15="","B4",R29)</f>
        <v>B4</v>
      </c>
      <c r="H50" s="160">
        <v>3</v>
      </c>
      <c r="I50" s="4"/>
      <c r="J50" s="161" t="s">
        <v>18</v>
      </c>
      <c r="K50" s="4"/>
      <c r="L50" s="144" t="str">
        <f>IF(OR(I50="",K50=""),"",IF(I50&gt;K50,E50,IF(K50&gt;I50,G50,IF(K50=I50,"GELIJK","FOUT"))))</f>
        <v/>
      </c>
      <c r="M50" s="145" t="str">
        <f>IF(OR(I50="",K50=""),"",IF(K50&gt;I50,E50,IF(I50&gt;K50,G50,IF(I50=K50,"GELIJK","FOUT"))))</f>
        <v/>
      </c>
      <c r="Q50" s="17"/>
      <c r="R50" s="17"/>
      <c r="S50" s="17"/>
      <c r="T50" s="17"/>
      <c r="U50" s="17"/>
      <c r="V50" s="17"/>
      <c r="AJ50" s="17"/>
      <c r="AK50" s="17"/>
      <c r="AL50" s="17"/>
      <c r="AM50" s="17"/>
      <c r="AN50" s="17"/>
      <c r="AO50" s="17"/>
      <c r="AP50" s="17"/>
      <c r="AQ50" s="17"/>
      <c r="AR50" s="17"/>
    </row>
    <row r="51" spans="1:44" ht="15.75" thickBot="1" x14ac:dyDescent="0.3">
      <c r="A51" s="162">
        <v>0.41666666666666669</v>
      </c>
      <c r="B51" s="163" t="s">
        <v>16</v>
      </c>
      <c r="C51" s="164" t="s">
        <v>17</v>
      </c>
      <c r="D51" s="163" t="s">
        <v>35</v>
      </c>
      <c r="E51" s="165" t="str">
        <f>IF($K$15="","B3",R28)</f>
        <v>B3</v>
      </c>
      <c r="F51" s="166" t="s">
        <v>18</v>
      </c>
      <c r="G51" s="167" t="str">
        <f>IF($K$15="","A4",R7)</f>
        <v>A4</v>
      </c>
      <c r="H51" s="168">
        <v>4</v>
      </c>
      <c r="I51" s="11"/>
      <c r="J51" s="169" t="s">
        <v>18</v>
      </c>
      <c r="K51" s="11"/>
      <c r="L51" s="170" t="str">
        <f>IF(OR(I51="",K51=""),"",IF(I51&gt;K51,E51,IF(K51&gt;I51,G51,IF(K51=I51,"GELIJK","FOUT"))))</f>
        <v/>
      </c>
      <c r="M51" s="171" t="str">
        <f>IF(OR(I51="",K51=""),"",IF(K51&gt;I51,E51,IF(I51&gt;K51,G51,IF(I51=K51,"GELIJK","FOUT"))))</f>
        <v/>
      </c>
      <c r="N51" s="91"/>
      <c r="O51" s="17"/>
      <c r="P51" s="17"/>
      <c r="Q51" s="17"/>
      <c r="R51" s="17"/>
      <c r="S51" s="17"/>
      <c r="T51" s="17"/>
      <c r="U51" s="17"/>
      <c r="V51" s="17"/>
      <c r="AJ51" s="17"/>
      <c r="AK51" s="17"/>
      <c r="AL51" s="17"/>
      <c r="AM51" s="17"/>
      <c r="AN51" s="17"/>
      <c r="AO51" s="17"/>
      <c r="AP51" s="17"/>
      <c r="AQ51" s="17"/>
      <c r="AR51" s="17"/>
    </row>
    <row r="52" spans="1:44" x14ac:dyDescent="0.25">
      <c r="A52" s="172"/>
      <c r="B52" s="173"/>
      <c r="C52" s="172"/>
      <c r="D52" s="173"/>
      <c r="E52" s="174"/>
      <c r="F52" s="174"/>
      <c r="G52" s="174"/>
      <c r="H52" s="92"/>
      <c r="I52" s="92"/>
      <c r="J52" s="92"/>
      <c r="K52" s="92"/>
      <c r="L52" s="92"/>
      <c r="M52" s="92"/>
      <c r="N52" s="17"/>
      <c r="O52" s="17"/>
      <c r="P52" s="17"/>
      <c r="Q52" s="17"/>
      <c r="R52" s="17"/>
      <c r="S52" s="17"/>
      <c r="T52" s="17"/>
      <c r="U52" s="17"/>
      <c r="V52" s="17"/>
      <c r="AJ52" s="17"/>
      <c r="AK52" s="17"/>
      <c r="AL52" s="17"/>
      <c r="AM52" s="17"/>
      <c r="AN52" s="17"/>
      <c r="AO52" s="17"/>
      <c r="AP52" s="17"/>
      <c r="AQ52" s="17"/>
      <c r="AR52" s="17"/>
    </row>
    <row r="53" spans="1:44" ht="15.75" thickBot="1" x14ac:dyDescent="0.3">
      <c r="A53" s="172"/>
      <c r="B53" s="173"/>
      <c r="C53" s="172"/>
      <c r="D53" s="172"/>
      <c r="E53" s="174"/>
      <c r="F53" s="174"/>
      <c r="G53" s="174"/>
      <c r="H53" s="92"/>
      <c r="I53" s="92"/>
      <c r="J53" s="92"/>
      <c r="K53" s="92"/>
      <c r="L53" s="92"/>
      <c r="M53" s="92"/>
      <c r="N53" s="17"/>
      <c r="O53" s="17"/>
      <c r="P53" s="17"/>
      <c r="Q53" s="17"/>
      <c r="R53" s="17"/>
      <c r="S53" s="17"/>
      <c r="T53" s="17"/>
      <c r="U53" s="17"/>
      <c r="V53" s="17"/>
      <c r="X53" s="172"/>
      <c r="Y53" s="173"/>
      <c r="Z53" s="172"/>
      <c r="AA53" s="17"/>
      <c r="AB53" s="92"/>
      <c r="AC53" s="17"/>
      <c r="AD53" s="174"/>
      <c r="AE53" s="92"/>
      <c r="AF53" s="92"/>
      <c r="AG53" s="92"/>
      <c r="AH53" s="92"/>
      <c r="AI53" s="92"/>
      <c r="AJ53" s="17"/>
      <c r="AK53" s="17"/>
      <c r="AL53" s="17"/>
      <c r="AM53" s="17"/>
      <c r="AN53" s="17"/>
      <c r="AO53" s="17"/>
      <c r="AP53" s="17"/>
      <c r="AQ53" s="17"/>
      <c r="AR53" s="17"/>
    </row>
    <row r="54" spans="1:44" ht="47.25" thickBot="1" x14ac:dyDescent="0.75">
      <c r="A54" s="215" t="s">
        <v>44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7"/>
      <c r="L54" s="15"/>
      <c r="M54" s="15"/>
      <c r="N54" s="17"/>
      <c r="O54" s="17"/>
      <c r="P54" s="17"/>
      <c r="Q54" s="17"/>
      <c r="R54" s="17"/>
      <c r="S54" s="17"/>
      <c r="T54" s="17"/>
      <c r="U54" s="17"/>
      <c r="V54" s="17"/>
      <c r="X54" s="172"/>
      <c r="Y54" s="173"/>
      <c r="Z54" s="172"/>
      <c r="AA54" s="17"/>
      <c r="AB54" s="92"/>
      <c r="AC54" s="17"/>
      <c r="AD54" s="174"/>
      <c r="AE54" s="92"/>
      <c r="AF54" s="92"/>
      <c r="AG54" s="92"/>
      <c r="AH54" s="92"/>
      <c r="AI54" s="92"/>
      <c r="AJ54" s="17"/>
      <c r="AK54" s="17"/>
      <c r="AL54" s="17"/>
      <c r="AM54" s="17"/>
      <c r="AN54" s="17"/>
      <c r="AO54" s="17"/>
      <c r="AP54" s="17"/>
      <c r="AQ54" s="17"/>
      <c r="AR54" s="17"/>
    </row>
    <row r="55" spans="1:44" ht="15.75" thickBot="1" x14ac:dyDescent="0.3">
      <c r="A55" s="222" t="s">
        <v>10</v>
      </c>
      <c r="B55" s="223"/>
      <c r="C55" s="175"/>
      <c r="D55" s="176"/>
      <c r="E55" s="177" t="s">
        <v>11</v>
      </c>
      <c r="F55" s="178"/>
      <c r="G55" s="179" t="s">
        <v>12</v>
      </c>
      <c r="H55" s="178" t="s">
        <v>2</v>
      </c>
      <c r="I55" s="224" t="s">
        <v>13</v>
      </c>
      <c r="J55" s="223"/>
      <c r="K55" s="225"/>
      <c r="L55" s="134" t="s">
        <v>45</v>
      </c>
      <c r="M55" s="135" t="s">
        <v>46</v>
      </c>
      <c r="N55" s="17"/>
      <c r="O55" s="17"/>
      <c r="P55" s="17"/>
      <c r="Q55" s="17"/>
      <c r="R55" s="17"/>
      <c r="S55" s="17"/>
      <c r="T55" s="17"/>
      <c r="U55" s="17"/>
      <c r="V55" s="17"/>
      <c r="X55" s="172"/>
      <c r="Y55" s="173"/>
      <c r="Z55" s="172"/>
      <c r="AA55" s="17"/>
      <c r="AB55" s="92"/>
      <c r="AC55" s="17"/>
      <c r="AD55" s="174"/>
      <c r="AE55" s="92"/>
      <c r="AF55" s="92"/>
      <c r="AG55" s="92"/>
      <c r="AH55" s="92"/>
      <c r="AI55" s="92"/>
      <c r="AJ55" s="17"/>
      <c r="AK55" s="17"/>
      <c r="AL55" s="17"/>
      <c r="AM55" s="17"/>
      <c r="AN55" s="17"/>
      <c r="AO55" s="17"/>
      <c r="AP55" s="17"/>
      <c r="AQ55" s="17"/>
      <c r="AR55" s="17"/>
    </row>
    <row r="56" spans="1:44" x14ac:dyDescent="0.25">
      <c r="A56" s="154">
        <v>0.43055555555555558</v>
      </c>
      <c r="B56" s="155" t="s">
        <v>16</v>
      </c>
      <c r="C56" s="156" t="s">
        <v>17</v>
      </c>
      <c r="D56" s="180" t="s">
        <v>36</v>
      </c>
      <c r="E56" s="202" t="str">
        <f>IF(K48="","Winnaar HF1",L48)</f>
        <v>Winnaar HF1</v>
      </c>
      <c r="F56" s="161" t="s">
        <v>18</v>
      </c>
      <c r="G56" s="203" t="str">
        <f>IF(K49="","Winnaar HF2",L49)</f>
        <v>Winnaar HF2</v>
      </c>
      <c r="H56" s="160">
        <v>1</v>
      </c>
      <c r="I56" s="4"/>
      <c r="J56" s="161" t="s">
        <v>18</v>
      </c>
      <c r="K56" s="4"/>
      <c r="L56" s="144" t="str">
        <f>IF(OR(I56="",K56=""),"",IF(I56&gt;K56,E56,IF(K56&gt;I56,G56,IF(K56=I56,"GELIJK","FOUT"))))</f>
        <v/>
      </c>
      <c r="M56" s="145" t="str">
        <f>IF(OR(I56="",K56=""),"",IF(K56&gt;I56,E56,IF(I56&gt;K56,G56,IF(I56=K56,"GELIJK","FOUT"))))</f>
        <v/>
      </c>
    </row>
    <row r="57" spans="1:44" x14ac:dyDescent="0.25">
      <c r="A57" s="181">
        <v>0.43055555555555558</v>
      </c>
      <c r="B57" s="182" t="s">
        <v>16</v>
      </c>
      <c r="C57" s="183" t="s">
        <v>17</v>
      </c>
      <c r="D57" s="184" t="s">
        <v>37</v>
      </c>
      <c r="E57" s="204" t="str">
        <f>IF(K48="","Verliezer HF1",M48)</f>
        <v>Verliezer HF1</v>
      </c>
      <c r="F57" s="185" t="s">
        <v>18</v>
      </c>
      <c r="G57" s="205" t="str">
        <f>IF(K49="","Verliezer HF2",M49)</f>
        <v>Verliezer HF2</v>
      </c>
      <c r="H57" s="186">
        <v>2</v>
      </c>
      <c r="I57" s="12"/>
      <c r="J57" s="185" t="s">
        <v>18</v>
      </c>
      <c r="K57" s="12"/>
      <c r="L57" s="144" t="str">
        <f>IF(OR(I57="",K57=""),"",IF(I57&gt;K57,E57,IF(K57&gt;I57,G57,IF(K57=I57,"GELIJK","FOUT"))))</f>
        <v/>
      </c>
      <c r="M57" s="145" t="str">
        <f>IF(OR(I57="",K57=""),"",IF(K57&gt;I57,E57,IF(I57&gt;K57,G57,IF(I57=K57,"GELIJK","FOUT"))))</f>
        <v/>
      </c>
    </row>
    <row r="58" spans="1:44" x14ac:dyDescent="0.25">
      <c r="A58" s="187">
        <v>0.43055555555555558</v>
      </c>
      <c r="B58" s="188" t="s">
        <v>16</v>
      </c>
      <c r="C58" s="189" t="s">
        <v>17</v>
      </c>
      <c r="D58" s="190" t="s">
        <v>38</v>
      </c>
      <c r="E58" s="206" t="str">
        <f>IF(K50="","Winnaar HF3",L50)</f>
        <v>Winnaar HF3</v>
      </c>
      <c r="F58" s="191" t="s">
        <v>18</v>
      </c>
      <c r="G58" s="207" t="str">
        <f>IF(K51="","Winnaar HF4",L51)</f>
        <v>Winnaar HF4</v>
      </c>
      <c r="H58" s="192">
        <v>3</v>
      </c>
      <c r="I58" s="3"/>
      <c r="J58" s="191" t="s">
        <v>18</v>
      </c>
      <c r="K58" s="3"/>
      <c r="L58" s="193" t="str">
        <f>IF(OR(I58="",K58=""),"",IF(I58&gt;K58,E58,IF(K58&gt;I58,G58,IF(K58=I58,"GELIJK","FOUT"))))</f>
        <v/>
      </c>
      <c r="M58" s="194" t="str">
        <f>IF(OR(I58="",K58=""),"",IF(K58&gt;I58,E58,IF(I58&gt;K58,G58,IF(I58=K58,"GELIJK","FOUT"))))</f>
        <v/>
      </c>
    </row>
    <row r="59" spans="1:44" ht="15.75" thickBot="1" x14ac:dyDescent="0.3">
      <c r="A59" s="195">
        <v>0.43055555555555558</v>
      </c>
      <c r="B59" s="196" t="s">
        <v>16</v>
      </c>
      <c r="C59" s="197" t="s">
        <v>17</v>
      </c>
      <c r="D59" s="198" t="s">
        <v>39</v>
      </c>
      <c r="E59" s="208" t="str">
        <f>IF(K50="","Verliezer HF3",M50)</f>
        <v>Verliezer HF3</v>
      </c>
      <c r="F59" s="199" t="s">
        <v>18</v>
      </c>
      <c r="G59" s="209" t="str">
        <f>IF(K51="","Verliezer HF4",M51)</f>
        <v>Verliezer HF4</v>
      </c>
      <c r="H59" s="200">
        <v>4</v>
      </c>
      <c r="I59" s="13"/>
      <c r="J59" s="199" t="s">
        <v>18</v>
      </c>
      <c r="K59" s="13"/>
      <c r="L59" s="144" t="str">
        <f>IF(OR(I59="",K59=""),"",IF(I59&gt;K59,E59,IF(K59&gt;I59,G59,IF(K59=I59,"GELIJK","FOUT"))))</f>
        <v/>
      </c>
      <c r="M59" s="145" t="str">
        <f>IF(OR(I59="",K59=""),"",IF(K59&gt;I59,E59,IF(I59&gt;K59,G59,IF(I59=K59,"GELIJK","FOUT"))))</f>
        <v/>
      </c>
    </row>
    <row r="60" spans="1:44" ht="15.75" thickBot="1" x14ac:dyDescent="0.3"/>
    <row r="61" spans="1:44" ht="47.25" thickBot="1" x14ac:dyDescent="0.75">
      <c r="A61" s="230" t="s">
        <v>47</v>
      </c>
      <c r="B61" s="231"/>
      <c r="C61" s="231"/>
      <c r="D61" s="231"/>
      <c r="E61" s="231"/>
      <c r="F61" s="231"/>
      <c r="G61" s="231"/>
      <c r="H61" s="232"/>
      <c r="I61" s="9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</row>
    <row r="62" spans="1:44" ht="15.75" thickBot="1" x14ac:dyDescent="0.3">
      <c r="A62" s="210" t="s">
        <v>4</v>
      </c>
      <c r="B62" s="233" t="s">
        <v>5</v>
      </c>
      <c r="C62" s="233"/>
      <c r="D62" s="233"/>
      <c r="E62" s="234"/>
      <c r="F62" s="210" t="s">
        <v>4</v>
      </c>
      <c r="G62" s="233"/>
      <c r="H62" s="234"/>
      <c r="I62" s="9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  <row r="63" spans="1:44" x14ac:dyDescent="0.25">
      <c r="A63" s="201">
        <v>1</v>
      </c>
      <c r="B63" s="235" t="str">
        <f>L56</f>
        <v/>
      </c>
      <c r="C63" s="235"/>
      <c r="D63" s="235"/>
      <c r="E63" s="236"/>
      <c r="F63" s="201">
        <v>5</v>
      </c>
      <c r="G63" s="235" t="str">
        <f>L58</f>
        <v/>
      </c>
      <c r="H63" s="236"/>
      <c r="I63" s="9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</row>
    <row r="64" spans="1:44" x14ac:dyDescent="0.25">
      <c r="A64" s="201">
        <v>2</v>
      </c>
      <c r="B64" s="226" t="str">
        <f>M56</f>
        <v/>
      </c>
      <c r="C64" s="226"/>
      <c r="D64" s="226"/>
      <c r="E64" s="227"/>
      <c r="F64" s="201">
        <v>6</v>
      </c>
      <c r="G64" s="226" t="str">
        <f>M58</f>
        <v/>
      </c>
      <c r="H64" s="227"/>
      <c r="I64" s="91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</row>
    <row r="65" spans="1:44" x14ac:dyDescent="0.25">
      <c r="A65" s="201">
        <v>3</v>
      </c>
      <c r="B65" s="226" t="str">
        <f>L57</f>
        <v/>
      </c>
      <c r="C65" s="226"/>
      <c r="D65" s="226"/>
      <c r="E65" s="227"/>
      <c r="F65" s="201">
        <v>7</v>
      </c>
      <c r="G65" s="226" t="str">
        <f>L59</f>
        <v/>
      </c>
      <c r="H65" s="227"/>
      <c r="I65" s="91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</row>
    <row r="66" spans="1:44" ht="15.75" thickBot="1" x14ac:dyDescent="0.3">
      <c r="A66" s="211">
        <v>4</v>
      </c>
      <c r="B66" s="228" t="str">
        <f>M57</f>
        <v/>
      </c>
      <c r="C66" s="228"/>
      <c r="D66" s="228"/>
      <c r="E66" s="229"/>
      <c r="F66" s="211">
        <v>8</v>
      </c>
      <c r="G66" s="228" t="str">
        <f>M59</f>
        <v/>
      </c>
      <c r="H66" s="229"/>
      <c r="I66" s="91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</row>
  </sheetData>
  <sheetProtection sheet="1" objects="1" scenarios="1"/>
  <mergeCells count="34">
    <mergeCell ref="A1:V1"/>
    <mergeCell ref="I31:K31"/>
    <mergeCell ref="A25:G25"/>
    <mergeCell ref="A26:G26"/>
    <mergeCell ref="A27:G27"/>
    <mergeCell ref="A28:G28"/>
    <mergeCell ref="A29:G29"/>
    <mergeCell ref="A24:V24"/>
    <mergeCell ref="A4:G4"/>
    <mergeCell ref="A5:G5"/>
    <mergeCell ref="A6:G6"/>
    <mergeCell ref="A7:G7"/>
    <mergeCell ref="A9:B9"/>
    <mergeCell ref="I9:K9"/>
    <mergeCell ref="A31:B31"/>
    <mergeCell ref="A3:G3"/>
    <mergeCell ref="A55:B55"/>
    <mergeCell ref="I55:K55"/>
    <mergeCell ref="B65:E65"/>
    <mergeCell ref="G65:H65"/>
    <mergeCell ref="B66:E66"/>
    <mergeCell ref="G66:H66"/>
    <mergeCell ref="A61:H61"/>
    <mergeCell ref="B62:E62"/>
    <mergeCell ref="G62:H62"/>
    <mergeCell ref="B63:E63"/>
    <mergeCell ref="G63:H63"/>
    <mergeCell ref="B64:E64"/>
    <mergeCell ref="G64:H64"/>
    <mergeCell ref="A2:V2"/>
    <mergeCell ref="A46:K46"/>
    <mergeCell ref="A54:K54"/>
    <mergeCell ref="A47:B47"/>
    <mergeCell ref="I47:K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597F-0399-4B8A-AF29-6F2F8DA7177E}">
  <dimension ref="A1:Z67"/>
  <sheetViews>
    <sheetView workbookViewId="0">
      <selection activeCell="I10" sqref="I10"/>
    </sheetView>
  </sheetViews>
  <sheetFormatPr defaultRowHeight="15" x14ac:dyDescent="0.25"/>
  <cols>
    <col min="1" max="1" width="6.5703125" customWidth="1"/>
    <col min="2" max="2" width="5.7109375" customWidth="1"/>
    <col min="3" max="3" width="2.7109375" customWidth="1"/>
    <col min="4" max="4" width="10" bestFit="1" customWidth="1"/>
    <col min="5" max="5" width="17.85546875" bestFit="1" customWidth="1"/>
    <col min="6" max="6" width="3.7109375" customWidth="1"/>
    <col min="7" max="7" width="17.85546875" bestFit="1" customWidth="1"/>
    <col min="8" max="8" width="6.5703125" customWidth="1"/>
    <col min="9" max="9" width="6.7109375" customWidth="1"/>
    <col min="10" max="10" width="3.7109375" customWidth="1"/>
    <col min="11" max="11" width="6.7109375" customWidth="1"/>
    <col min="12" max="16" width="0" hidden="1" customWidth="1"/>
    <col min="18" max="18" width="17.85546875" bestFit="1" customWidth="1"/>
  </cols>
  <sheetData>
    <row r="1" spans="1:26" ht="47.25" thickBot="1" x14ac:dyDescent="0.75">
      <c r="A1" s="215" t="s">
        <v>55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14"/>
      <c r="X1" s="14"/>
      <c r="Y1" s="14"/>
      <c r="Z1" s="14"/>
    </row>
    <row r="2" spans="1:26" ht="47.25" thickBot="1" x14ac:dyDescent="0.75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17"/>
      <c r="X2" s="16"/>
      <c r="Y2" s="16"/>
      <c r="Z2" s="16"/>
    </row>
    <row r="3" spans="1:26" ht="15.75" thickBot="1" x14ac:dyDescent="0.3">
      <c r="A3" s="266" t="s">
        <v>3</v>
      </c>
      <c r="B3" s="267"/>
      <c r="C3" s="267"/>
      <c r="D3" s="267"/>
      <c r="E3" s="267"/>
      <c r="F3" s="267"/>
      <c r="G3" s="268"/>
      <c r="H3" s="18"/>
      <c r="I3" s="18"/>
      <c r="J3" s="18"/>
      <c r="K3" s="18"/>
      <c r="L3" s="18"/>
      <c r="M3" s="19"/>
      <c r="N3" s="18"/>
      <c r="O3" s="20"/>
      <c r="P3" s="20"/>
      <c r="Q3" s="21" t="s">
        <v>4</v>
      </c>
      <c r="R3" s="22" t="s">
        <v>5</v>
      </c>
      <c r="S3" s="23" t="s">
        <v>6</v>
      </c>
      <c r="T3" s="22" t="s">
        <v>7</v>
      </c>
      <c r="U3" s="22" t="s">
        <v>8</v>
      </c>
      <c r="V3" s="24" t="s">
        <v>9</v>
      </c>
      <c r="W3" s="17"/>
      <c r="X3" s="16"/>
      <c r="Y3" s="16"/>
      <c r="Z3" s="16"/>
    </row>
    <row r="4" spans="1:26" ht="15.75" thickBot="1" x14ac:dyDescent="0.3">
      <c r="A4" s="243" t="s">
        <v>56</v>
      </c>
      <c r="B4" s="244"/>
      <c r="C4" s="244"/>
      <c r="D4" s="244"/>
      <c r="E4" s="244"/>
      <c r="F4" s="244"/>
      <c r="G4" s="245"/>
      <c r="H4" s="20"/>
      <c r="I4" s="20"/>
      <c r="J4" s="25"/>
      <c r="K4" s="20"/>
      <c r="L4" s="20">
        <f>RANK(M4,M$4:M$7,1)</f>
        <v>1</v>
      </c>
      <c r="M4" s="26">
        <f>K18*20^4+R18*20^1</f>
        <v>160000</v>
      </c>
      <c r="N4" s="20"/>
      <c r="O4" s="20"/>
      <c r="P4" s="26">
        <v>1</v>
      </c>
      <c r="Q4" s="27">
        <f>VLOOKUP(R4,A$4:L$7,12,FALSE)</f>
        <v>1</v>
      </c>
      <c r="R4" s="28" t="str">
        <f>VLOOKUP(P4,A$18:T$21,2,FALSE)</f>
        <v>Ajax</v>
      </c>
      <c r="S4" s="29">
        <f>VLOOKUP(P4,A$18:T$21,3,FALSE)</f>
        <v>0</v>
      </c>
      <c r="T4" s="30">
        <f>VLOOKUP(P4,A$18:T$21,5,FALSE)</f>
        <v>0</v>
      </c>
      <c r="U4" s="30">
        <f>VLOOKUP(P4,A$18:T$21,5,FALSE)</f>
        <v>0</v>
      </c>
      <c r="V4" s="31">
        <f>VLOOKUP(P4,A$18:T$21,6,FALSE)</f>
        <v>0</v>
      </c>
      <c r="W4" s="17"/>
      <c r="X4" s="16"/>
      <c r="Y4" s="16"/>
      <c r="Z4" s="16"/>
    </row>
    <row r="5" spans="1:26" ht="15.75" thickBot="1" x14ac:dyDescent="0.3">
      <c r="A5" s="255" t="s">
        <v>57</v>
      </c>
      <c r="B5" s="256"/>
      <c r="C5" s="256"/>
      <c r="D5" s="256"/>
      <c r="E5" s="256"/>
      <c r="F5" s="256"/>
      <c r="G5" s="257"/>
      <c r="H5" s="20"/>
      <c r="I5" s="20"/>
      <c r="J5" s="25"/>
      <c r="K5" s="20"/>
      <c r="L5" s="20">
        <f t="shared" ref="L5:L7" si="0">RANK(M5,M$4:M$7,1)</f>
        <v>1</v>
      </c>
      <c r="M5" s="26">
        <f>K19*20^4+R19*20^1</f>
        <v>160000</v>
      </c>
      <c r="N5" s="20"/>
      <c r="O5" s="20"/>
      <c r="P5" s="32">
        <v>2</v>
      </c>
      <c r="Q5" s="33">
        <f>VLOOKUP(R5,A$4:L$7,12,FALSE)</f>
        <v>1</v>
      </c>
      <c r="R5" s="34" t="str">
        <f>VLOOKUP(P5,A$18:T$21,2,FALSE)</f>
        <v>AZ Alkmaar</v>
      </c>
      <c r="S5" s="35">
        <f>VLOOKUP(P5,A$18:T$21,3,FALSE)</f>
        <v>0</v>
      </c>
      <c r="T5" s="36">
        <f>VLOOKUP(P5,A$18:T$21,5,FALSE)</f>
        <v>0</v>
      </c>
      <c r="U5" s="36">
        <f>VLOOKUP(P5,A$18:T$21,5,FALSE)</f>
        <v>0</v>
      </c>
      <c r="V5" s="37">
        <f>VLOOKUP(P5,A$18:T$21,6,FALSE)</f>
        <v>0</v>
      </c>
      <c r="W5" s="17"/>
      <c r="X5" s="16"/>
      <c r="Y5" s="16"/>
      <c r="Z5" s="16"/>
    </row>
    <row r="6" spans="1:26" ht="15.75" thickBot="1" x14ac:dyDescent="0.3">
      <c r="A6" s="249" t="s">
        <v>58</v>
      </c>
      <c r="B6" s="250"/>
      <c r="C6" s="250"/>
      <c r="D6" s="250"/>
      <c r="E6" s="250"/>
      <c r="F6" s="250"/>
      <c r="G6" s="251"/>
      <c r="H6" s="20"/>
      <c r="I6" s="20"/>
      <c r="J6" s="25"/>
      <c r="K6" s="20"/>
      <c r="L6" s="20">
        <f t="shared" si="0"/>
        <v>1</v>
      </c>
      <c r="M6" s="26">
        <f>K20*20^4+R20*20^1</f>
        <v>160000</v>
      </c>
      <c r="N6" s="20"/>
      <c r="O6" s="20"/>
      <c r="P6" s="32">
        <v>3</v>
      </c>
      <c r="Q6" s="27">
        <f>VLOOKUP(R6,A$4:L$7,12,FALSE)</f>
        <v>1</v>
      </c>
      <c r="R6" s="28" t="str">
        <f>VLOOKUP(P6,A$18:T$21,2,FALSE)</f>
        <v>FC Twente</v>
      </c>
      <c r="S6" s="29">
        <f>VLOOKUP(P6,A$18:T$21,3,FALSE)</f>
        <v>0</v>
      </c>
      <c r="T6" s="30">
        <f>VLOOKUP(P6,A$18:T$21,5,FALSE)</f>
        <v>0</v>
      </c>
      <c r="U6" s="30">
        <f>VLOOKUP(P6,A$18:T$21,5,FALSE)</f>
        <v>0</v>
      </c>
      <c r="V6" s="31">
        <f>VLOOKUP(P6,A$18:T$21,6,FALSE)</f>
        <v>0</v>
      </c>
      <c r="W6" s="17"/>
      <c r="X6" s="16"/>
      <c r="Y6" s="16"/>
      <c r="Z6" s="16"/>
    </row>
    <row r="7" spans="1:26" ht="15.75" thickBot="1" x14ac:dyDescent="0.3">
      <c r="A7" s="258" t="s">
        <v>59</v>
      </c>
      <c r="B7" s="259"/>
      <c r="C7" s="259"/>
      <c r="D7" s="259"/>
      <c r="E7" s="259"/>
      <c r="F7" s="259"/>
      <c r="G7" s="260"/>
      <c r="H7" s="20"/>
      <c r="I7" s="20"/>
      <c r="J7" s="25"/>
      <c r="K7" s="20"/>
      <c r="L7" s="20">
        <f t="shared" si="0"/>
        <v>1</v>
      </c>
      <c r="M7" s="26">
        <f>K21*20^4+R21*20^1</f>
        <v>160000</v>
      </c>
      <c r="N7" s="20"/>
      <c r="O7" s="20"/>
      <c r="P7" s="38">
        <v>4</v>
      </c>
      <c r="Q7" s="39">
        <f>VLOOKUP(R7,A$4:L$7,12,FALSE)</f>
        <v>1</v>
      </c>
      <c r="R7" s="40" t="str">
        <f>VLOOKUP(P7,A$18:T$21,2,FALSE)</f>
        <v>PSV</v>
      </c>
      <c r="S7" s="41">
        <f>VLOOKUP(P7,A$18:T$21,3,FALSE)</f>
        <v>0</v>
      </c>
      <c r="T7" s="42">
        <f>VLOOKUP(P7,A$18:T$21,5,FALSE)</f>
        <v>0</v>
      </c>
      <c r="U7" s="42">
        <f>VLOOKUP(P7,A$18:T$21,5,FALSE)</f>
        <v>0</v>
      </c>
      <c r="V7" s="43">
        <f>VLOOKUP(P7,A$18:T$21,6,FALSE)</f>
        <v>0</v>
      </c>
      <c r="W7" s="17"/>
      <c r="X7" s="16"/>
      <c r="Y7" s="16"/>
      <c r="Z7" s="16"/>
    </row>
    <row r="8" spans="1:26" ht="15.75" thickBot="1" x14ac:dyDescent="0.3">
      <c r="A8" s="44"/>
      <c r="B8" s="20"/>
      <c r="C8" s="20"/>
      <c r="D8" s="20"/>
      <c r="E8" s="20"/>
      <c r="F8" s="25"/>
      <c r="G8" s="20"/>
      <c r="H8" s="20"/>
      <c r="I8" s="20"/>
      <c r="J8" s="25"/>
      <c r="K8" s="20"/>
      <c r="L8" s="20"/>
      <c r="M8" s="25"/>
      <c r="N8" s="20"/>
      <c r="O8" s="20"/>
      <c r="P8" s="20"/>
      <c r="Q8" s="20"/>
      <c r="R8" s="20"/>
      <c r="S8" s="20"/>
      <c r="T8" s="20"/>
      <c r="U8" s="20"/>
      <c r="V8" s="45"/>
      <c r="W8" s="17"/>
      <c r="X8" s="16"/>
      <c r="Y8" s="16"/>
      <c r="Z8" s="16"/>
    </row>
    <row r="9" spans="1:26" ht="15.75" thickBot="1" x14ac:dyDescent="0.3">
      <c r="A9" s="261" t="s">
        <v>10</v>
      </c>
      <c r="B9" s="262"/>
      <c r="C9" s="46"/>
      <c r="D9" s="47"/>
      <c r="E9" s="48" t="s">
        <v>11</v>
      </c>
      <c r="F9" s="22"/>
      <c r="G9" s="49" t="s">
        <v>12</v>
      </c>
      <c r="H9" s="22" t="s">
        <v>2</v>
      </c>
      <c r="I9" s="263" t="s">
        <v>13</v>
      </c>
      <c r="J9" s="262"/>
      <c r="K9" s="264"/>
      <c r="L9" s="50" t="s">
        <v>14</v>
      </c>
      <c r="M9" s="51" t="s">
        <v>15</v>
      </c>
      <c r="N9" s="20"/>
      <c r="O9" s="20"/>
      <c r="P9" s="20"/>
      <c r="Q9" s="20"/>
      <c r="R9" s="20"/>
      <c r="S9" s="20"/>
      <c r="T9" s="20"/>
      <c r="U9" s="20"/>
      <c r="V9" s="45"/>
      <c r="W9" s="17"/>
      <c r="X9" s="16"/>
      <c r="Y9" s="16"/>
      <c r="Z9" s="16"/>
    </row>
    <row r="10" spans="1:26" x14ac:dyDescent="0.25">
      <c r="A10" s="52">
        <v>0.375</v>
      </c>
      <c r="B10" s="53" t="s">
        <v>16</v>
      </c>
      <c r="C10" s="54" t="s">
        <v>17</v>
      </c>
      <c r="D10" s="55"/>
      <c r="E10" s="56" t="str">
        <f>A4</f>
        <v>Ajax</v>
      </c>
      <c r="F10" s="30" t="s">
        <v>18</v>
      </c>
      <c r="G10" s="57" t="str">
        <f>A5</f>
        <v>FC Twente</v>
      </c>
      <c r="H10" s="29">
        <v>1</v>
      </c>
      <c r="I10" s="1"/>
      <c r="J10" s="30" t="s">
        <v>18</v>
      </c>
      <c r="K10" s="1"/>
      <c r="L10" s="58" t="str">
        <f t="shared" ref="L10:L15" si="1">IF(OR(I10="",K10=""),"",IF(I10&gt;K10,3,IF(K10&gt;I10,0,IF(K10=I10,1,"FOUT"))))</f>
        <v/>
      </c>
      <c r="M10" s="59" t="str">
        <f t="shared" ref="M10:M15" si="2">IF(OR(I10="",K10=""),"",IF(K10&gt;I10,3,IF(I10&gt;K10,0,IF(I10=K10,1,"FOUT"))))</f>
        <v/>
      </c>
      <c r="N10" s="20"/>
      <c r="O10" s="20"/>
      <c r="P10" s="20"/>
      <c r="Q10" s="20"/>
      <c r="R10" s="20"/>
      <c r="S10" s="20"/>
      <c r="T10" s="20"/>
      <c r="U10" s="20"/>
      <c r="V10" s="45"/>
      <c r="W10" s="17"/>
      <c r="X10" s="16"/>
      <c r="Y10" s="16"/>
      <c r="Z10" s="16"/>
    </row>
    <row r="11" spans="1:26" x14ac:dyDescent="0.25">
      <c r="A11" s="60">
        <v>0.375</v>
      </c>
      <c r="B11" s="61" t="s">
        <v>16</v>
      </c>
      <c r="C11" s="62" t="s">
        <v>17</v>
      </c>
      <c r="D11" s="63"/>
      <c r="E11" s="64" t="str">
        <f>A6</f>
        <v>PSV</v>
      </c>
      <c r="F11" s="65" t="s">
        <v>18</v>
      </c>
      <c r="G11" s="66" t="str">
        <f>A7</f>
        <v>AZ Alkmaar</v>
      </c>
      <c r="H11" s="67">
        <v>2</v>
      </c>
      <c r="I11" s="5"/>
      <c r="J11" s="65" t="s">
        <v>18</v>
      </c>
      <c r="K11" s="5"/>
      <c r="L11" s="58" t="str">
        <f t="shared" si="1"/>
        <v/>
      </c>
      <c r="M11" s="59" t="str">
        <f t="shared" si="2"/>
        <v/>
      </c>
      <c r="N11" s="20"/>
      <c r="O11" s="20"/>
      <c r="P11" s="20"/>
      <c r="Q11" s="20"/>
      <c r="R11" s="20"/>
      <c r="S11" s="20"/>
      <c r="T11" s="20"/>
      <c r="U11" s="20"/>
      <c r="V11" s="45"/>
      <c r="W11" s="17"/>
      <c r="X11" s="16"/>
      <c r="Y11" s="16"/>
      <c r="Z11" s="16"/>
    </row>
    <row r="12" spans="1:26" x14ac:dyDescent="0.25">
      <c r="A12" s="68">
        <v>0.3888888888888889</v>
      </c>
      <c r="B12" s="69" t="s">
        <v>16</v>
      </c>
      <c r="C12" s="70" t="s">
        <v>17</v>
      </c>
      <c r="D12" s="71"/>
      <c r="E12" s="72" t="str">
        <f>A4</f>
        <v>Ajax</v>
      </c>
      <c r="F12" s="73" t="s">
        <v>18</v>
      </c>
      <c r="G12" s="74" t="str">
        <f>A6</f>
        <v>PSV</v>
      </c>
      <c r="H12" s="75">
        <v>1</v>
      </c>
      <c r="I12" s="2"/>
      <c r="J12" s="73" t="s">
        <v>18</v>
      </c>
      <c r="K12" s="2"/>
      <c r="L12" s="58" t="str">
        <f t="shared" si="1"/>
        <v/>
      </c>
      <c r="M12" s="59" t="str">
        <f t="shared" si="2"/>
        <v/>
      </c>
      <c r="N12" s="20"/>
      <c r="O12" s="20"/>
      <c r="P12" s="20"/>
      <c r="Q12" s="20"/>
      <c r="R12" s="20"/>
      <c r="S12" s="20"/>
      <c r="T12" s="20"/>
      <c r="U12" s="20"/>
      <c r="V12" s="45"/>
      <c r="W12" s="17"/>
      <c r="X12" s="16"/>
      <c r="Y12" s="16"/>
      <c r="Z12" s="16"/>
    </row>
    <row r="13" spans="1:26" x14ac:dyDescent="0.25">
      <c r="A13" s="60">
        <v>0.3888888888888889</v>
      </c>
      <c r="B13" s="61" t="s">
        <v>16</v>
      </c>
      <c r="C13" s="62" t="s">
        <v>17</v>
      </c>
      <c r="D13" s="63"/>
      <c r="E13" s="64" t="str">
        <f>A5</f>
        <v>FC Twente</v>
      </c>
      <c r="F13" s="65" t="s">
        <v>18</v>
      </c>
      <c r="G13" s="66" t="str">
        <f>A7</f>
        <v>AZ Alkmaar</v>
      </c>
      <c r="H13" s="67">
        <v>2</v>
      </c>
      <c r="I13" s="5"/>
      <c r="J13" s="65" t="s">
        <v>18</v>
      </c>
      <c r="K13" s="5"/>
      <c r="L13" s="58" t="str">
        <f t="shared" si="1"/>
        <v/>
      </c>
      <c r="M13" s="59" t="str">
        <f t="shared" si="2"/>
        <v/>
      </c>
      <c r="N13" s="20"/>
      <c r="O13" s="20"/>
      <c r="P13" s="20"/>
      <c r="Q13" s="20"/>
      <c r="R13" s="20"/>
      <c r="S13" s="20"/>
      <c r="T13" s="20"/>
      <c r="U13" s="20"/>
      <c r="V13" s="45"/>
      <c r="W13" s="17"/>
      <c r="X13" s="16"/>
      <c r="Y13" s="16"/>
      <c r="Z13" s="16"/>
    </row>
    <row r="14" spans="1:26" x14ac:dyDescent="0.25">
      <c r="A14" s="68">
        <v>0.40277777777777773</v>
      </c>
      <c r="B14" s="69" t="s">
        <v>16</v>
      </c>
      <c r="C14" s="70" t="s">
        <v>17</v>
      </c>
      <c r="D14" s="71"/>
      <c r="E14" s="72" t="str">
        <f>A7</f>
        <v>AZ Alkmaar</v>
      </c>
      <c r="F14" s="73" t="s">
        <v>18</v>
      </c>
      <c r="G14" s="74" t="str">
        <f>A4</f>
        <v>Ajax</v>
      </c>
      <c r="H14" s="75">
        <v>1</v>
      </c>
      <c r="I14" s="2"/>
      <c r="J14" s="73" t="s">
        <v>18</v>
      </c>
      <c r="K14" s="2"/>
      <c r="L14" s="58" t="str">
        <f t="shared" si="1"/>
        <v/>
      </c>
      <c r="M14" s="59" t="str">
        <f t="shared" si="2"/>
        <v/>
      </c>
      <c r="N14" s="20"/>
      <c r="O14" s="20"/>
      <c r="P14" s="20"/>
      <c r="Q14" s="20"/>
      <c r="R14" s="20"/>
      <c r="S14" s="20"/>
      <c r="T14" s="20"/>
      <c r="U14" s="20"/>
      <c r="V14" s="45"/>
      <c r="W14" s="17"/>
      <c r="X14" s="16"/>
      <c r="Y14" s="16"/>
      <c r="Z14" s="16"/>
    </row>
    <row r="15" spans="1:26" ht="15.75" thickBot="1" x14ac:dyDescent="0.3">
      <c r="A15" s="76">
        <v>0.40277777777777773</v>
      </c>
      <c r="B15" s="77" t="s">
        <v>16</v>
      </c>
      <c r="C15" s="78" t="s">
        <v>17</v>
      </c>
      <c r="D15" s="79"/>
      <c r="E15" s="80" t="str">
        <f>A6</f>
        <v>PSV</v>
      </c>
      <c r="F15" s="81" t="s">
        <v>18</v>
      </c>
      <c r="G15" s="82" t="str">
        <f>A5</f>
        <v>FC Twente</v>
      </c>
      <c r="H15" s="83">
        <v>2</v>
      </c>
      <c r="I15" s="8"/>
      <c r="J15" s="81" t="s">
        <v>18</v>
      </c>
      <c r="K15" s="8"/>
      <c r="L15" s="84" t="str">
        <f t="shared" si="1"/>
        <v/>
      </c>
      <c r="M15" s="85" t="str">
        <f t="shared" si="2"/>
        <v/>
      </c>
      <c r="N15" s="86"/>
      <c r="O15" s="86"/>
      <c r="P15" s="86"/>
      <c r="Q15" s="86"/>
      <c r="R15" s="86"/>
      <c r="S15" s="86"/>
      <c r="T15" s="86"/>
      <c r="U15" s="86"/>
      <c r="V15" s="87"/>
      <c r="W15" s="17"/>
      <c r="X15" s="16"/>
      <c r="Y15" s="16"/>
      <c r="Z15" s="16"/>
    </row>
    <row r="16" spans="1:26" x14ac:dyDescent="0.25">
      <c r="A16" s="88"/>
      <c r="B16" s="89"/>
      <c r="C16" s="89"/>
      <c r="D16" s="89"/>
      <c r="E16" s="16"/>
      <c r="F16" s="90"/>
      <c r="G16" s="16"/>
      <c r="H16" s="16"/>
      <c r="I16" s="90"/>
      <c r="J16" s="90"/>
      <c r="K16" s="90"/>
      <c r="L16" s="90"/>
      <c r="M16" s="90"/>
      <c r="N16" s="90"/>
      <c r="O16" s="16"/>
      <c r="P16" s="16"/>
      <c r="Q16" s="16"/>
      <c r="R16" s="16"/>
      <c r="S16" s="16"/>
      <c r="T16" s="16"/>
      <c r="U16" s="16"/>
      <c r="V16" s="16"/>
      <c r="W16" s="17"/>
      <c r="X16" s="16"/>
      <c r="Y16" s="16"/>
      <c r="Z16" s="16"/>
    </row>
    <row r="17" spans="1:26" hidden="1" x14ac:dyDescent="0.25">
      <c r="A17" s="91"/>
      <c r="B17" s="16"/>
      <c r="C17" s="16" t="s">
        <v>19</v>
      </c>
      <c r="D17" s="16"/>
      <c r="E17" s="90" t="s">
        <v>20</v>
      </c>
      <c r="F17" s="90" t="s">
        <v>21</v>
      </c>
      <c r="G17" s="90" t="s">
        <v>22</v>
      </c>
      <c r="H17" s="90" t="s">
        <v>23</v>
      </c>
      <c r="I17" s="90" t="s">
        <v>24</v>
      </c>
      <c r="J17" s="90" t="s">
        <v>25</v>
      </c>
      <c r="K17" s="90" t="s">
        <v>26</v>
      </c>
      <c r="L17" s="16" t="s">
        <v>27</v>
      </c>
      <c r="M17" s="90" t="str">
        <f>B18</f>
        <v>Ajax</v>
      </c>
      <c r="N17" s="90" t="str">
        <f>B19</f>
        <v>FC Twente</v>
      </c>
      <c r="O17" s="90" t="str">
        <f>B20</f>
        <v>PSV</v>
      </c>
      <c r="P17" s="90" t="str">
        <f>B21</f>
        <v>AZ Alkmaar</v>
      </c>
      <c r="Q17" s="90" t="s">
        <v>28</v>
      </c>
      <c r="R17" s="90" t="s">
        <v>29</v>
      </c>
      <c r="S17" s="90" t="s">
        <v>30</v>
      </c>
      <c r="T17" s="90" t="s">
        <v>31</v>
      </c>
      <c r="U17" s="16"/>
      <c r="V17" s="17"/>
      <c r="W17" s="16"/>
      <c r="X17" s="16"/>
      <c r="Y17" s="16"/>
      <c r="Z17" s="16"/>
    </row>
    <row r="18" spans="1:26" hidden="1" x14ac:dyDescent="0.25">
      <c r="A18" s="91">
        <f>RANK(T18,T$18:T$21,1)</f>
        <v>1</v>
      </c>
      <c r="B18" s="16" t="str">
        <f>A4</f>
        <v>Ajax</v>
      </c>
      <c r="C18" s="90">
        <f>SUM(L10,L12,M14)</f>
        <v>0</v>
      </c>
      <c r="D18" s="90"/>
      <c r="E18" s="90">
        <f>F18-G18</f>
        <v>0</v>
      </c>
      <c r="F18" s="90">
        <f>SUM(I10,I12,K14)</f>
        <v>0</v>
      </c>
      <c r="G18" s="90">
        <f>SUM(K10,K12,I14)</f>
        <v>0</v>
      </c>
      <c r="H18" s="90">
        <f>RANK(C18,C$18:C$21,0)</f>
        <v>1</v>
      </c>
      <c r="I18" s="90">
        <f>RANK(E18,E$18:E$21,0)</f>
        <v>1</v>
      </c>
      <c r="J18" s="90">
        <f>RANK(F18,F$18:F$21,0)</f>
        <v>1</v>
      </c>
      <c r="K18" s="16">
        <f>RANK(L18,L$18:L$21,1)</f>
        <v>1</v>
      </c>
      <c r="L18" s="16">
        <f>H18*20^3+I18*20^2+J18*20^1</f>
        <v>8420</v>
      </c>
      <c r="M18" s="90" t="s">
        <v>18</v>
      </c>
      <c r="N18" s="90" t="str">
        <f>IF(K18=K19,L10,"")</f>
        <v/>
      </c>
      <c r="O18" s="90" t="str">
        <f>IF(K18=K20,L12,"")</f>
        <v/>
      </c>
      <c r="P18" s="90" t="str">
        <f>IF(K18=K21,M14,"")</f>
        <v/>
      </c>
      <c r="Q18" s="90">
        <f>SUM(M18:P18)</f>
        <v>0</v>
      </c>
      <c r="R18" s="90">
        <f>IF(AND(N18="",O18="",P18=""),0,RANK(Q18,Q$18:Q$21,0))</f>
        <v>0</v>
      </c>
      <c r="S18" s="90">
        <f>(1+SUMPRODUCT(--(B18&gt;B$18:B$21)))</f>
        <v>1</v>
      </c>
      <c r="T18" s="90">
        <f>K18*20^4+R18*20^3+S18*20^2</f>
        <v>160400</v>
      </c>
      <c r="U18" s="16"/>
      <c r="V18" s="17"/>
      <c r="W18" s="16"/>
      <c r="X18" s="16"/>
      <c r="Y18" s="16"/>
      <c r="Z18" s="16"/>
    </row>
    <row r="19" spans="1:26" hidden="1" x14ac:dyDescent="0.25">
      <c r="A19" s="91">
        <f>RANK(T19,T$18:T$21,1)</f>
        <v>3</v>
      </c>
      <c r="B19" s="16" t="str">
        <f>A5</f>
        <v>FC Twente</v>
      </c>
      <c r="C19" s="90">
        <f>SUM(M10,L13,M15)</f>
        <v>0</v>
      </c>
      <c r="D19" s="90"/>
      <c r="E19" s="90">
        <f t="shared" ref="E19:E21" si="3">F19-G19</f>
        <v>0</v>
      </c>
      <c r="F19" s="90">
        <f>SUM(K10,I13,K15)</f>
        <v>0</v>
      </c>
      <c r="G19" s="90">
        <f>SUM(I10,K13,I15)</f>
        <v>0</v>
      </c>
      <c r="H19" s="90">
        <f>RANK(C19,C$18:C$21,0)</f>
        <v>1</v>
      </c>
      <c r="I19" s="90">
        <f t="shared" ref="I19:J21" si="4">RANK(E19,E$18:E$21,0)</f>
        <v>1</v>
      </c>
      <c r="J19" s="90">
        <f t="shared" si="4"/>
        <v>1</v>
      </c>
      <c r="K19" s="16">
        <f t="shared" ref="K19:K21" si="5">RANK(L19,L$18:L$21,1)</f>
        <v>1</v>
      </c>
      <c r="L19" s="16">
        <f>H19*20^3+I19*20^2+J19*20^1</f>
        <v>8420</v>
      </c>
      <c r="M19" s="90" t="str">
        <f>IF(K19=K18,M10,"")</f>
        <v/>
      </c>
      <c r="N19" s="90" t="s">
        <v>18</v>
      </c>
      <c r="O19" s="90" t="str">
        <f>IF(K19=K20,M15,"")</f>
        <v/>
      </c>
      <c r="P19" s="90" t="str">
        <f>IF(K19=K21,L13,"")</f>
        <v/>
      </c>
      <c r="Q19" s="90">
        <f t="shared" ref="Q19:Q21" si="6">SUM(M19:P19)</f>
        <v>0</v>
      </c>
      <c r="R19" s="90">
        <f>IF(AND(M19="",O19="",P19=""),0,RANK(Q19,Q$18:Q$21,0))</f>
        <v>0</v>
      </c>
      <c r="S19" s="90">
        <f>(1+SUMPRODUCT(--(B19&gt;B$18:B$21)))</f>
        <v>3</v>
      </c>
      <c r="T19" s="90">
        <f>K19*20^4+R19*20^3+S19*20^2</f>
        <v>161200</v>
      </c>
      <c r="U19" s="16"/>
      <c r="V19" s="17"/>
      <c r="W19" s="16"/>
      <c r="X19" s="16"/>
      <c r="Y19" s="16"/>
      <c r="Z19" s="16"/>
    </row>
    <row r="20" spans="1:26" hidden="1" x14ac:dyDescent="0.25">
      <c r="A20" s="91">
        <f>RANK(T20,T$18:T$21,1)</f>
        <v>4</v>
      </c>
      <c r="B20" s="16" t="str">
        <f>A6</f>
        <v>PSV</v>
      </c>
      <c r="C20" s="90">
        <f>SUM(L11,M12,L15)</f>
        <v>0</v>
      </c>
      <c r="D20" s="90"/>
      <c r="E20" s="90">
        <f t="shared" si="3"/>
        <v>0</v>
      </c>
      <c r="F20" s="90">
        <f>SUM(I11,K12,I15)</f>
        <v>0</v>
      </c>
      <c r="G20" s="90">
        <f>SUM(K11,I12,K15)</f>
        <v>0</v>
      </c>
      <c r="H20" s="90">
        <f>RANK(C20,C$18:C$21,0)</f>
        <v>1</v>
      </c>
      <c r="I20" s="90">
        <f t="shared" si="4"/>
        <v>1</v>
      </c>
      <c r="J20" s="90">
        <f t="shared" si="4"/>
        <v>1</v>
      </c>
      <c r="K20" s="16">
        <f t="shared" si="5"/>
        <v>1</v>
      </c>
      <c r="L20" s="16">
        <f>H20*20^3+I20*20^2+J20*20^1</f>
        <v>8420</v>
      </c>
      <c r="M20" s="90" t="str">
        <f>IF(K20=K18,M12,"")</f>
        <v/>
      </c>
      <c r="N20" s="90" t="str">
        <f>IF(K20=K19,L15,"")</f>
        <v/>
      </c>
      <c r="O20" s="90" t="s">
        <v>18</v>
      </c>
      <c r="P20" s="90" t="str">
        <f>IF(K20=K21,L11,"")</f>
        <v/>
      </c>
      <c r="Q20" s="90">
        <f t="shared" si="6"/>
        <v>0</v>
      </c>
      <c r="R20" s="90">
        <f>IF(AND(N20="",M20="",P20=""),0,RANK(Q20,Q$18:Q$21,0))</f>
        <v>0</v>
      </c>
      <c r="S20" s="90">
        <f>(1+SUMPRODUCT(--(B20&gt;B$18:B$21)))</f>
        <v>4</v>
      </c>
      <c r="T20" s="90">
        <f>K20*20^4+R20*20^3+S20*20^2</f>
        <v>161600</v>
      </c>
      <c r="U20" s="16"/>
      <c r="V20" s="17"/>
      <c r="W20" s="16"/>
      <c r="X20" s="16"/>
      <c r="Y20" s="16"/>
      <c r="Z20" s="16"/>
    </row>
    <row r="21" spans="1:26" hidden="1" x14ac:dyDescent="0.25">
      <c r="A21" s="91">
        <f>RANK(T21,T$18:T$21,1)</f>
        <v>2</v>
      </c>
      <c r="B21" s="16" t="str">
        <f>A7</f>
        <v>AZ Alkmaar</v>
      </c>
      <c r="C21" s="90">
        <f>SUM(M11,M13,L14)</f>
        <v>0</v>
      </c>
      <c r="D21" s="90"/>
      <c r="E21" s="90">
        <f t="shared" si="3"/>
        <v>0</v>
      </c>
      <c r="F21" s="90">
        <f>SUM(K11,K13,I14)</f>
        <v>0</v>
      </c>
      <c r="G21" s="90">
        <f>SUM(I11,I13,K14)</f>
        <v>0</v>
      </c>
      <c r="H21" s="90">
        <f>RANK(C21,C$18:C$21,0)</f>
        <v>1</v>
      </c>
      <c r="I21" s="90">
        <f t="shared" si="4"/>
        <v>1</v>
      </c>
      <c r="J21" s="90">
        <f t="shared" si="4"/>
        <v>1</v>
      </c>
      <c r="K21" s="16">
        <f t="shared" si="5"/>
        <v>1</v>
      </c>
      <c r="L21" s="16">
        <f>H21*20^3+I21*20^2+J21*20^1</f>
        <v>8420</v>
      </c>
      <c r="M21" s="90" t="str">
        <f>IF(K21=K18,L14,"")</f>
        <v/>
      </c>
      <c r="N21" s="90" t="str">
        <f>IF(K21=K19,M13,"")</f>
        <v/>
      </c>
      <c r="O21" s="90" t="str">
        <f>IF(K21=K20,M11,"")</f>
        <v/>
      </c>
      <c r="P21" s="90" t="s">
        <v>18</v>
      </c>
      <c r="Q21" s="90">
        <f t="shared" si="6"/>
        <v>0</v>
      </c>
      <c r="R21" s="90">
        <f>IF(AND(N21="",O21="",M21=""),0,RANK(Q21,Q$18:Q$21,0))</f>
        <v>0</v>
      </c>
      <c r="S21" s="90">
        <f>(1+SUMPRODUCT(--(B21&gt;B$18:B$21)))</f>
        <v>2</v>
      </c>
      <c r="T21" s="90">
        <f>K21*20^4+R21*20^3+S21*20^2</f>
        <v>160800</v>
      </c>
      <c r="U21" s="16"/>
      <c r="V21" s="17"/>
      <c r="W21" s="16"/>
      <c r="X21" s="16"/>
      <c r="Y21" s="16"/>
      <c r="Z21" s="16"/>
    </row>
    <row r="22" spans="1:26" hidden="1" x14ac:dyDescent="0.25">
      <c r="A22" s="91"/>
      <c r="B22" s="16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17"/>
      <c r="W22" s="16"/>
      <c r="X22" s="16"/>
      <c r="Y22" s="16"/>
      <c r="Z22" s="16"/>
    </row>
    <row r="23" spans="1:26" ht="15.75" thickBot="1" x14ac:dyDescent="0.3">
      <c r="A23" s="91"/>
      <c r="B23" s="16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7"/>
      <c r="W23" s="16"/>
      <c r="X23" s="16"/>
      <c r="Y23" s="16"/>
      <c r="Z23" s="16"/>
    </row>
    <row r="24" spans="1:26" ht="47.25" thickBot="1" x14ac:dyDescent="0.75">
      <c r="A24" s="212" t="s">
        <v>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4"/>
      <c r="W24" s="16"/>
      <c r="X24" s="17"/>
      <c r="Y24" s="16"/>
      <c r="Z24" s="90"/>
    </row>
    <row r="25" spans="1:26" ht="15.75" thickBot="1" x14ac:dyDescent="0.3">
      <c r="A25" s="240" t="s">
        <v>3</v>
      </c>
      <c r="B25" s="241"/>
      <c r="C25" s="241"/>
      <c r="D25" s="241"/>
      <c r="E25" s="241"/>
      <c r="F25" s="241"/>
      <c r="G25" s="242"/>
      <c r="H25" s="18"/>
      <c r="I25" s="18"/>
      <c r="J25" s="18"/>
      <c r="K25" s="20"/>
      <c r="L25" s="18"/>
      <c r="M25" s="19"/>
      <c r="N25" s="18"/>
      <c r="O25" s="20"/>
      <c r="P25" s="20"/>
      <c r="Q25" s="93" t="s">
        <v>4</v>
      </c>
      <c r="R25" s="94" t="s">
        <v>5</v>
      </c>
      <c r="S25" s="95" t="s">
        <v>6</v>
      </c>
      <c r="T25" s="94" t="s">
        <v>7</v>
      </c>
      <c r="U25" s="94" t="s">
        <v>8</v>
      </c>
      <c r="V25" s="96" t="s">
        <v>9</v>
      </c>
      <c r="W25" s="16"/>
      <c r="X25" s="17"/>
      <c r="Y25" s="16"/>
      <c r="Z25" s="90"/>
    </row>
    <row r="26" spans="1:26" ht="15.75" thickBot="1" x14ac:dyDescent="0.3">
      <c r="A26" s="243" t="s">
        <v>60</v>
      </c>
      <c r="B26" s="244"/>
      <c r="C26" s="244"/>
      <c r="D26" s="244"/>
      <c r="E26" s="244"/>
      <c r="F26" s="244"/>
      <c r="G26" s="245"/>
      <c r="H26" s="20"/>
      <c r="I26" s="25"/>
      <c r="J26" s="20"/>
      <c r="K26" s="20"/>
      <c r="L26" s="20">
        <f>RANK(M26,M$26:M$29,1)</f>
        <v>1</v>
      </c>
      <c r="M26" s="26">
        <f>K40*20^4+R40*20^1</f>
        <v>160000</v>
      </c>
      <c r="N26" s="20"/>
      <c r="O26" s="20"/>
      <c r="P26" s="97">
        <v>1</v>
      </c>
      <c r="Q26" s="27">
        <f>VLOOKUP(R26,A$26:L$29,12,FALSE)</f>
        <v>1</v>
      </c>
      <c r="R26" s="28" t="str">
        <f>VLOOKUP(P26,A$40:T$43,2,FALSE)</f>
        <v>Feyenoord</v>
      </c>
      <c r="S26" s="29">
        <f>VLOOKUP(P26,A$40:T$43,3,FALSE)</f>
        <v>0</v>
      </c>
      <c r="T26" s="30">
        <f>VLOOKUP(P26,A$40:T$43,5,FALSE)</f>
        <v>0</v>
      </c>
      <c r="U26" s="30">
        <f>VLOOKUP(P26,A$40:T$43,5,FALSE)</f>
        <v>0</v>
      </c>
      <c r="V26" s="31">
        <f>VLOOKUP(P26,A$40:T$43,6,FALSE)</f>
        <v>0</v>
      </c>
      <c r="W26" s="16"/>
      <c r="X26" s="17"/>
      <c r="Y26" s="16"/>
      <c r="Z26" s="90"/>
    </row>
    <row r="27" spans="1:26" ht="15.75" thickBot="1" x14ac:dyDescent="0.3">
      <c r="A27" s="246" t="s">
        <v>61</v>
      </c>
      <c r="B27" s="247"/>
      <c r="C27" s="247"/>
      <c r="D27" s="247"/>
      <c r="E27" s="247"/>
      <c r="F27" s="247"/>
      <c r="G27" s="248"/>
      <c r="H27" s="20"/>
      <c r="I27" s="25"/>
      <c r="J27" s="20"/>
      <c r="K27" s="20"/>
      <c r="L27" s="20">
        <f>RANK(M27,M$26:M$29,1)</f>
        <v>1</v>
      </c>
      <c r="M27" s="26">
        <f>K41*20^4+R41*20^1</f>
        <v>160000</v>
      </c>
      <c r="N27" s="20"/>
      <c r="O27" s="20"/>
      <c r="P27" s="98">
        <v>2</v>
      </c>
      <c r="Q27" s="99">
        <f>VLOOKUP(R27,A$26:L$29,12,FALSE)</f>
        <v>1</v>
      </c>
      <c r="R27" s="100" t="str">
        <f>VLOOKUP(P27,A$40:T$43,2,FALSE)</f>
        <v>Heerenveen</v>
      </c>
      <c r="S27" s="101">
        <f>VLOOKUP(P27,A$40:T$43,3,FALSE)</f>
        <v>0</v>
      </c>
      <c r="T27" s="102">
        <f>VLOOKUP(P27,A$40:T$43,5,FALSE)</f>
        <v>0</v>
      </c>
      <c r="U27" s="102">
        <f>VLOOKUP(P27,A$40:T$43,5,FALSE)</f>
        <v>0</v>
      </c>
      <c r="V27" s="103">
        <f>VLOOKUP(P27,A$40:T$43,6,FALSE)</f>
        <v>0</v>
      </c>
      <c r="W27" s="16"/>
      <c r="X27" s="17"/>
      <c r="Y27" s="16"/>
      <c r="Z27" s="90"/>
    </row>
    <row r="28" spans="1:26" ht="15.75" thickBot="1" x14ac:dyDescent="0.3">
      <c r="A28" s="249" t="s">
        <v>62</v>
      </c>
      <c r="B28" s="250"/>
      <c r="C28" s="250"/>
      <c r="D28" s="250"/>
      <c r="E28" s="250"/>
      <c r="F28" s="250"/>
      <c r="G28" s="251"/>
      <c r="H28" s="20"/>
      <c r="I28" s="25"/>
      <c r="J28" s="20"/>
      <c r="K28" s="20"/>
      <c r="L28" s="20">
        <f>RANK(M28,M$26:M$29,1)</f>
        <v>1</v>
      </c>
      <c r="M28" s="26">
        <f>K42*20^4+R42*20^1</f>
        <v>160000</v>
      </c>
      <c r="N28" s="20"/>
      <c r="O28" s="20"/>
      <c r="P28" s="98">
        <v>3</v>
      </c>
      <c r="Q28" s="27">
        <f>VLOOKUP(R28,A$26:L$29,12,FALSE)</f>
        <v>1</v>
      </c>
      <c r="R28" s="28" t="str">
        <f>VLOOKUP(P28,A$40:T$43,2,FALSE)</f>
        <v>Heracles</v>
      </c>
      <c r="S28" s="29">
        <f>VLOOKUP(P28,A$40:T$43,3,FALSE)</f>
        <v>0</v>
      </c>
      <c r="T28" s="30">
        <f>VLOOKUP(P28,A$40:T$43,5,FALSE)</f>
        <v>0</v>
      </c>
      <c r="U28" s="30">
        <f>VLOOKUP(P28,A$40:T$43,5,FALSE)</f>
        <v>0</v>
      </c>
      <c r="V28" s="31">
        <f>VLOOKUP(P28,A$40:T$43,6,FALSE)</f>
        <v>0</v>
      </c>
      <c r="W28" s="16"/>
      <c r="X28" s="17"/>
      <c r="Y28" s="16"/>
      <c r="Z28" s="90"/>
    </row>
    <row r="29" spans="1:26" ht="15.75" thickBot="1" x14ac:dyDescent="0.3">
      <c r="A29" s="252" t="s">
        <v>63</v>
      </c>
      <c r="B29" s="253"/>
      <c r="C29" s="253"/>
      <c r="D29" s="253"/>
      <c r="E29" s="253"/>
      <c r="F29" s="253"/>
      <c r="G29" s="254"/>
      <c r="H29" s="20"/>
      <c r="I29" s="25"/>
      <c r="J29" s="20"/>
      <c r="K29" s="20"/>
      <c r="L29" s="20">
        <f>RANK(M29,M$26:M$29,1)</f>
        <v>1</v>
      </c>
      <c r="M29" s="26">
        <f>K43*20^4+R43*20^1</f>
        <v>160000</v>
      </c>
      <c r="N29" s="20"/>
      <c r="O29" s="20"/>
      <c r="P29" s="104">
        <v>4</v>
      </c>
      <c r="Q29" s="105">
        <f>VLOOKUP(R29,A$26:L$29,12,FALSE)</f>
        <v>1</v>
      </c>
      <c r="R29" s="106" t="str">
        <f>VLOOKUP(P29,A$40:T$43,2,FALSE)</f>
        <v>Vitesse</v>
      </c>
      <c r="S29" s="107">
        <f>VLOOKUP(P29,A$40:T$43,3,FALSE)</f>
        <v>0</v>
      </c>
      <c r="T29" s="108">
        <f>VLOOKUP(P29,A$40:T$43,5,FALSE)</f>
        <v>0</v>
      </c>
      <c r="U29" s="108">
        <f>VLOOKUP(P29,A$40:T$43,5,FALSE)</f>
        <v>0</v>
      </c>
      <c r="V29" s="109">
        <f>VLOOKUP(P29,A$40:T$43,6,FALSE)</f>
        <v>0</v>
      </c>
      <c r="W29" s="16"/>
      <c r="X29" s="17"/>
      <c r="Y29" s="16"/>
      <c r="Z29" s="90"/>
    </row>
    <row r="30" spans="1:26" ht="15.75" thickBot="1" x14ac:dyDescent="0.3">
      <c r="A30" s="44"/>
      <c r="B30" s="20"/>
      <c r="C30" s="20"/>
      <c r="D30" s="20"/>
      <c r="E30" s="25"/>
      <c r="F30" s="20"/>
      <c r="G30" s="20"/>
      <c r="H30" s="20"/>
      <c r="I30" s="25"/>
      <c r="J30" s="20"/>
      <c r="K30" s="20"/>
      <c r="L30" s="25"/>
      <c r="M30" s="20"/>
      <c r="N30" s="20"/>
      <c r="O30" s="20"/>
      <c r="P30" s="20"/>
      <c r="Q30" s="20"/>
      <c r="R30" s="20"/>
      <c r="S30" s="20"/>
      <c r="T30" s="20"/>
      <c r="U30" s="20"/>
      <c r="V30" s="45"/>
      <c r="W30" s="16"/>
      <c r="X30" s="17"/>
      <c r="Y30" s="16"/>
      <c r="Z30" s="90"/>
    </row>
    <row r="31" spans="1:26" ht="15.75" thickBot="1" x14ac:dyDescent="0.3">
      <c r="A31" s="265" t="s">
        <v>10</v>
      </c>
      <c r="B31" s="238"/>
      <c r="C31" s="110"/>
      <c r="D31" s="111"/>
      <c r="E31" s="111"/>
      <c r="F31" s="94"/>
      <c r="G31" s="112" t="s">
        <v>12</v>
      </c>
      <c r="H31" s="94" t="s">
        <v>2</v>
      </c>
      <c r="I31" s="237" t="s">
        <v>13</v>
      </c>
      <c r="J31" s="238"/>
      <c r="K31" s="239"/>
      <c r="L31" s="113" t="s">
        <v>14</v>
      </c>
      <c r="M31" s="114" t="s">
        <v>15</v>
      </c>
      <c r="N31" s="20"/>
      <c r="O31" s="20"/>
      <c r="P31" s="20"/>
      <c r="Q31" s="20"/>
      <c r="R31" s="20"/>
      <c r="S31" s="20"/>
      <c r="T31" s="20"/>
      <c r="U31" s="20"/>
      <c r="V31" s="45"/>
      <c r="W31" s="16"/>
      <c r="X31" s="17"/>
      <c r="Y31" s="16"/>
      <c r="Z31" s="90"/>
    </row>
    <row r="32" spans="1:26" x14ac:dyDescent="0.25">
      <c r="A32" s="52">
        <v>0.375</v>
      </c>
      <c r="B32" s="53" t="s">
        <v>16</v>
      </c>
      <c r="C32" s="54" t="s">
        <v>17</v>
      </c>
      <c r="D32" s="56"/>
      <c r="E32" s="56" t="str">
        <f>A26</f>
        <v>Heracles</v>
      </c>
      <c r="F32" s="30" t="s">
        <v>18</v>
      </c>
      <c r="G32" s="57" t="str">
        <f>A27</f>
        <v>Heerenveen</v>
      </c>
      <c r="H32" s="29">
        <v>3</v>
      </c>
      <c r="I32" s="1"/>
      <c r="J32" s="30" t="s">
        <v>18</v>
      </c>
      <c r="K32" s="1"/>
      <c r="L32" s="58" t="str">
        <f t="shared" ref="L32:L37" si="7">IF(OR(I32="",K32=""),"",IF(I32&gt;K32,3,IF(K32&gt;I32,0,IF(K32=I32,1,"FOUT"))))</f>
        <v/>
      </c>
      <c r="M32" s="59" t="str">
        <f t="shared" ref="M32:M37" si="8">IF(OR(I32="",K32=""),"",IF(K32&gt;I32,3,IF(I32&gt;K32,0,IF(I32=K32,1,"FOUT"))))</f>
        <v/>
      </c>
      <c r="N32" s="20"/>
      <c r="O32" s="20"/>
      <c r="P32" s="20"/>
      <c r="Q32" s="20"/>
      <c r="R32" s="20"/>
      <c r="S32" s="20"/>
      <c r="T32" s="20"/>
      <c r="U32" s="20"/>
      <c r="V32" s="45"/>
      <c r="W32" s="16"/>
      <c r="X32" s="17"/>
      <c r="Y32" s="16"/>
      <c r="Z32" s="90"/>
    </row>
    <row r="33" spans="1:26" x14ac:dyDescent="0.25">
      <c r="A33" s="115">
        <v>0.375</v>
      </c>
      <c r="B33" s="116" t="s">
        <v>16</v>
      </c>
      <c r="C33" s="117" t="s">
        <v>17</v>
      </c>
      <c r="D33" s="118"/>
      <c r="E33" s="118" t="str">
        <f>A28</f>
        <v>Feyenoord</v>
      </c>
      <c r="F33" s="119" t="s">
        <v>18</v>
      </c>
      <c r="G33" s="120" t="str">
        <f>A29</f>
        <v>Vitesse</v>
      </c>
      <c r="H33" s="121">
        <v>4</v>
      </c>
      <c r="I33" s="6"/>
      <c r="J33" s="119" t="s">
        <v>18</v>
      </c>
      <c r="K33" s="6"/>
      <c r="L33" s="58" t="str">
        <f t="shared" si="7"/>
        <v/>
      </c>
      <c r="M33" s="59" t="str">
        <f t="shared" si="8"/>
        <v/>
      </c>
      <c r="N33" s="20"/>
      <c r="O33" s="20"/>
      <c r="P33" s="20"/>
      <c r="Q33" s="20"/>
      <c r="R33" s="20"/>
      <c r="S33" s="20"/>
      <c r="T33" s="20"/>
      <c r="U33" s="20"/>
      <c r="V33" s="45"/>
      <c r="W33" s="16"/>
      <c r="X33" s="17"/>
      <c r="Y33" s="16"/>
      <c r="Z33" s="90"/>
    </row>
    <row r="34" spans="1:26" x14ac:dyDescent="0.25">
      <c r="A34" s="68">
        <v>0.3888888888888889</v>
      </c>
      <c r="B34" s="69" t="s">
        <v>16</v>
      </c>
      <c r="C34" s="70" t="s">
        <v>17</v>
      </c>
      <c r="D34" s="72"/>
      <c r="E34" s="72" t="str">
        <f>A26</f>
        <v>Heracles</v>
      </c>
      <c r="F34" s="73" t="s">
        <v>18</v>
      </c>
      <c r="G34" s="74" t="str">
        <f>A28</f>
        <v>Feyenoord</v>
      </c>
      <c r="H34" s="75">
        <v>3</v>
      </c>
      <c r="I34" s="2"/>
      <c r="J34" s="73" t="s">
        <v>18</v>
      </c>
      <c r="K34" s="2"/>
      <c r="L34" s="58" t="str">
        <f t="shared" si="7"/>
        <v/>
      </c>
      <c r="M34" s="59" t="str">
        <f t="shared" si="8"/>
        <v/>
      </c>
      <c r="N34" s="20"/>
      <c r="O34" s="20"/>
      <c r="P34" s="20"/>
      <c r="Q34" s="20"/>
      <c r="R34" s="20"/>
      <c r="S34" s="20"/>
      <c r="T34" s="20"/>
      <c r="U34" s="20"/>
      <c r="V34" s="45"/>
      <c r="W34" s="16"/>
      <c r="X34" s="17"/>
      <c r="Y34" s="16"/>
      <c r="Z34" s="90"/>
    </row>
    <row r="35" spans="1:26" x14ac:dyDescent="0.25">
      <c r="A35" s="115">
        <v>0.3888888888888889</v>
      </c>
      <c r="B35" s="116" t="s">
        <v>16</v>
      </c>
      <c r="C35" s="117" t="s">
        <v>17</v>
      </c>
      <c r="D35" s="118"/>
      <c r="E35" s="118" t="str">
        <f>A27</f>
        <v>Heerenveen</v>
      </c>
      <c r="F35" s="119" t="s">
        <v>18</v>
      </c>
      <c r="G35" s="120" t="str">
        <f>A29</f>
        <v>Vitesse</v>
      </c>
      <c r="H35" s="121">
        <v>4</v>
      </c>
      <c r="I35" s="6"/>
      <c r="J35" s="119" t="s">
        <v>18</v>
      </c>
      <c r="K35" s="6"/>
      <c r="L35" s="58" t="str">
        <f t="shared" si="7"/>
        <v/>
      </c>
      <c r="M35" s="59" t="str">
        <f t="shared" si="8"/>
        <v/>
      </c>
      <c r="N35" s="20"/>
      <c r="O35" s="20"/>
      <c r="P35" s="20"/>
      <c r="Q35" s="20"/>
      <c r="R35" s="20"/>
      <c r="S35" s="20"/>
      <c r="T35" s="20"/>
      <c r="U35" s="20"/>
      <c r="V35" s="45"/>
      <c r="W35" s="16"/>
      <c r="X35" s="17"/>
      <c r="Y35" s="16"/>
      <c r="Z35" s="90"/>
    </row>
    <row r="36" spans="1:26" x14ac:dyDescent="0.25">
      <c r="A36" s="68">
        <v>0.40277777777777773</v>
      </c>
      <c r="B36" s="69" t="s">
        <v>16</v>
      </c>
      <c r="C36" s="70" t="s">
        <v>17</v>
      </c>
      <c r="D36" s="72"/>
      <c r="E36" s="72" t="str">
        <f>A29</f>
        <v>Vitesse</v>
      </c>
      <c r="F36" s="73" t="s">
        <v>18</v>
      </c>
      <c r="G36" s="74" t="str">
        <f>A26</f>
        <v>Heracles</v>
      </c>
      <c r="H36" s="75">
        <v>3</v>
      </c>
      <c r="I36" s="2"/>
      <c r="J36" s="73" t="s">
        <v>18</v>
      </c>
      <c r="K36" s="2"/>
      <c r="L36" s="58" t="str">
        <f t="shared" si="7"/>
        <v/>
      </c>
      <c r="M36" s="59" t="str">
        <f t="shared" si="8"/>
        <v/>
      </c>
      <c r="N36" s="20"/>
      <c r="O36" s="20"/>
      <c r="P36" s="20"/>
      <c r="Q36" s="20"/>
      <c r="R36" s="20"/>
      <c r="S36" s="20"/>
      <c r="T36" s="20"/>
      <c r="U36" s="20"/>
      <c r="V36" s="45"/>
      <c r="W36" s="16"/>
      <c r="X36" s="17"/>
      <c r="Y36" s="16"/>
      <c r="Z36" s="90"/>
    </row>
    <row r="37" spans="1:26" ht="15.75" thickBot="1" x14ac:dyDescent="0.3">
      <c r="A37" s="122">
        <v>0.40277777777777773</v>
      </c>
      <c r="B37" s="123" t="s">
        <v>16</v>
      </c>
      <c r="C37" s="124" t="s">
        <v>17</v>
      </c>
      <c r="D37" s="125"/>
      <c r="E37" s="125" t="str">
        <f>A28</f>
        <v>Feyenoord</v>
      </c>
      <c r="F37" s="126" t="s">
        <v>18</v>
      </c>
      <c r="G37" s="127" t="str">
        <f>A27</f>
        <v>Heerenveen</v>
      </c>
      <c r="H37" s="128">
        <v>4</v>
      </c>
      <c r="I37" s="7"/>
      <c r="J37" s="126" t="s">
        <v>18</v>
      </c>
      <c r="K37" s="7"/>
      <c r="L37" s="84" t="str">
        <f t="shared" si="7"/>
        <v/>
      </c>
      <c r="M37" s="85" t="str">
        <f t="shared" si="8"/>
        <v/>
      </c>
      <c r="N37" s="86"/>
      <c r="O37" s="86"/>
      <c r="P37" s="86"/>
      <c r="Q37" s="86"/>
      <c r="R37" s="86"/>
      <c r="S37" s="86"/>
      <c r="T37" s="86"/>
      <c r="U37" s="86"/>
      <c r="V37" s="87"/>
      <c r="W37" s="16"/>
      <c r="X37" s="17"/>
      <c r="Y37" s="16"/>
      <c r="Z37" s="90"/>
    </row>
    <row r="38" spans="1:26" x14ac:dyDescent="0.25">
      <c r="A38" s="89"/>
      <c r="B38" s="89"/>
      <c r="C38" s="89"/>
      <c r="D38" s="89"/>
      <c r="E38" s="90"/>
      <c r="F38" s="16"/>
      <c r="G38" s="16"/>
      <c r="H38" s="90"/>
      <c r="I38" s="90"/>
      <c r="J38" s="90"/>
      <c r="K38" s="90"/>
      <c r="L38" s="90"/>
      <c r="M38" s="90"/>
      <c r="N38" s="16"/>
      <c r="O38" s="16"/>
      <c r="P38" s="16"/>
      <c r="Q38" s="16"/>
      <c r="R38" s="16"/>
      <c r="S38" s="16"/>
      <c r="T38" s="16"/>
      <c r="U38" s="17"/>
      <c r="V38" s="17"/>
      <c r="W38" s="16"/>
      <c r="X38" s="17"/>
      <c r="Y38" s="16"/>
      <c r="Z38" s="90"/>
    </row>
    <row r="39" spans="1:26" hidden="1" x14ac:dyDescent="0.25">
      <c r="A39" s="91"/>
      <c r="B39" s="16"/>
      <c r="C39" s="16" t="s">
        <v>19</v>
      </c>
      <c r="D39" s="16"/>
      <c r="E39" s="90" t="s">
        <v>20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25</v>
      </c>
      <c r="K39" s="90" t="s">
        <v>26</v>
      </c>
      <c r="L39" s="16" t="s">
        <v>27</v>
      </c>
      <c r="M39" s="90" t="str">
        <f>B40</f>
        <v>Heracles</v>
      </c>
      <c r="N39" s="90" t="str">
        <f>B41</f>
        <v>Heerenveen</v>
      </c>
      <c r="O39" s="90" t="str">
        <f>B42</f>
        <v>Feyenoord</v>
      </c>
      <c r="P39" s="90" t="str">
        <f>B43</f>
        <v>Vitesse</v>
      </c>
      <c r="Q39" s="90" t="s">
        <v>28</v>
      </c>
      <c r="R39" s="90" t="s">
        <v>29</v>
      </c>
      <c r="S39" s="90" t="s">
        <v>30</v>
      </c>
      <c r="T39" s="90" t="s">
        <v>31</v>
      </c>
      <c r="U39" s="17"/>
      <c r="V39" s="17"/>
      <c r="W39" s="16"/>
      <c r="X39" s="17"/>
      <c r="Y39" s="16"/>
      <c r="Z39" s="90"/>
    </row>
    <row r="40" spans="1:26" hidden="1" x14ac:dyDescent="0.25">
      <c r="A40" s="91">
        <f>RANK(T40,T$40:T$43,1)</f>
        <v>3</v>
      </c>
      <c r="B40" s="16" t="str">
        <f>A26</f>
        <v>Heracles</v>
      </c>
      <c r="C40" s="90">
        <f>SUM(L32,L34,M36)</f>
        <v>0</v>
      </c>
      <c r="D40" s="16"/>
      <c r="E40" s="90">
        <f>F40-G40</f>
        <v>0</v>
      </c>
      <c r="F40" s="90">
        <f>SUM(I32,I34,K36)</f>
        <v>0</v>
      </c>
      <c r="G40" s="90">
        <f>SUM(K32,K34,I36)</f>
        <v>0</v>
      </c>
      <c r="H40" s="90">
        <f>RANK(C40,C$40:C$43,0)</f>
        <v>1</v>
      </c>
      <c r="I40" s="90">
        <f t="shared" ref="I40:J43" si="9">RANK(E40,E$40:E$43,0)</f>
        <v>1</v>
      </c>
      <c r="J40" s="90">
        <f t="shared" si="9"/>
        <v>1</v>
      </c>
      <c r="K40" s="16">
        <f>RANK(L40,L$40:L$43,1)</f>
        <v>1</v>
      </c>
      <c r="L40" s="16">
        <f>H40*20^3+I40*20^2+J40*20^1</f>
        <v>8420</v>
      </c>
      <c r="M40" s="90" t="s">
        <v>18</v>
      </c>
      <c r="N40" s="90" t="str">
        <f>IF(K40=K41,L32,"")</f>
        <v/>
      </c>
      <c r="O40" s="90" t="str">
        <f>IF(K40=K42,L34,"")</f>
        <v/>
      </c>
      <c r="P40" s="90" t="str">
        <f>IF(K40=K43,M36,"")</f>
        <v/>
      </c>
      <c r="Q40" s="90">
        <f>SUM(M40:P40)</f>
        <v>0</v>
      </c>
      <c r="R40" s="90">
        <f>IF(AND(N40="",O40="",P40=""),0,RANK(Q40,Q$40:Q$43,0))</f>
        <v>0</v>
      </c>
      <c r="S40" s="90">
        <f>(1+SUMPRODUCT(--(B40&gt;B$40:B$43)))</f>
        <v>3</v>
      </c>
      <c r="T40" s="90">
        <f>K40*20^4+R40*20^3+S40*20^2</f>
        <v>161200</v>
      </c>
      <c r="U40" s="17"/>
      <c r="V40" s="17"/>
      <c r="W40" s="16"/>
      <c r="X40" s="17"/>
      <c r="Y40" s="16"/>
      <c r="Z40" s="90"/>
    </row>
    <row r="41" spans="1:26" hidden="1" x14ac:dyDescent="0.25">
      <c r="A41" s="91">
        <f>RANK(T41,T$40:T$43,1)</f>
        <v>2</v>
      </c>
      <c r="B41" s="16" t="str">
        <f>A27</f>
        <v>Heerenveen</v>
      </c>
      <c r="C41" s="90">
        <f>SUM(M32,L35,M37)</f>
        <v>0</v>
      </c>
      <c r="D41" s="16"/>
      <c r="E41" s="90">
        <f>F41-G41</f>
        <v>0</v>
      </c>
      <c r="F41" s="90">
        <f>SUM(K32,I35,K37)</f>
        <v>0</v>
      </c>
      <c r="G41" s="90">
        <f>SUM(I32,K35,I37)</f>
        <v>0</v>
      </c>
      <c r="H41" s="90">
        <f>RANK(C41,C$40:C$43,0)</f>
        <v>1</v>
      </c>
      <c r="I41" s="90">
        <f t="shared" si="9"/>
        <v>1</v>
      </c>
      <c r="J41" s="90">
        <f t="shared" si="9"/>
        <v>1</v>
      </c>
      <c r="K41" s="16">
        <f>RANK(L41,L$40:L$43,1)</f>
        <v>1</v>
      </c>
      <c r="L41" s="16">
        <f>H41*20^3+I41*20^2+J41*20^1</f>
        <v>8420</v>
      </c>
      <c r="M41" s="90" t="str">
        <f>IF(K41=K40,M32,"")</f>
        <v/>
      </c>
      <c r="N41" s="90" t="s">
        <v>18</v>
      </c>
      <c r="O41" s="90" t="str">
        <f>IF(K41=K42,M37,"")</f>
        <v/>
      </c>
      <c r="P41" s="90" t="str">
        <f>IF(K41=K43,L35,"")</f>
        <v/>
      </c>
      <c r="Q41" s="90">
        <f>SUM(M41:P41)</f>
        <v>0</v>
      </c>
      <c r="R41" s="90">
        <f>IF(AND(M41="",O41="",P41=""),0,RANK(Q41,Q$40:Q$43,0))</f>
        <v>0</v>
      </c>
      <c r="S41" s="90">
        <f>(1+SUMPRODUCT(--(B41&gt;B$40:B$43)))</f>
        <v>2</v>
      </c>
      <c r="T41" s="90">
        <f>K41*20^4+R41*20^3+S41*20^2</f>
        <v>160800</v>
      </c>
      <c r="U41" s="17"/>
      <c r="V41" s="17"/>
      <c r="W41" s="16"/>
      <c r="X41" s="17"/>
      <c r="Y41" s="16"/>
      <c r="Z41" s="90"/>
    </row>
    <row r="42" spans="1:26" hidden="1" x14ac:dyDescent="0.25">
      <c r="A42" s="91">
        <f>RANK(T42,T$40:T$43,1)</f>
        <v>1</v>
      </c>
      <c r="B42" s="16" t="str">
        <f>A28</f>
        <v>Feyenoord</v>
      </c>
      <c r="C42" s="90">
        <f>SUM(L33,M34,L37)</f>
        <v>0</v>
      </c>
      <c r="D42" s="16"/>
      <c r="E42" s="90">
        <f>F42-G42</f>
        <v>0</v>
      </c>
      <c r="F42" s="90">
        <f>SUM(I33,K34,I37)</f>
        <v>0</v>
      </c>
      <c r="G42" s="90">
        <f>SUM(K33,I34,K37)</f>
        <v>0</v>
      </c>
      <c r="H42" s="90">
        <f>RANK(C42,C$40:C$43,0)</f>
        <v>1</v>
      </c>
      <c r="I42" s="90">
        <f t="shared" si="9"/>
        <v>1</v>
      </c>
      <c r="J42" s="90">
        <f t="shared" si="9"/>
        <v>1</v>
      </c>
      <c r="K42" s="16">
        <f>RANK(L42,L$40:L$43,1)</f>
        <v>1</v>
      </c>
      <c r="L42" s="16">
        <f>H42*20^3+I42*20^2+J42*20^1</f>
        <v>8420</v>
      </c>
      <c r="M42" s="90" t="str">
        <f>IF(K42=K40,M34,"")</f>
        <v/>
      </c>
      <c r="N42" s="90" t="str">
        <f>IF(K42=K41,L37,"")</f>
        <v/>
      </c>
      <c r="O42" s="90" t="s">
        <v>18</v>
      </c>
      <c r="P42" s="90" t="str">
        <f>IF(K42=K43,L33,"")</f>
        <v/>
      </c>
      <c r="Q42" s="90">
        <f>SUM(M42:P42)</f>
        <v>0</v>
      </c>
      <c r="R42" s="90">
        <f>IF(AND(N42="",M42="",P42=""),0,RANK(Q42,Q$40:Q$43,0))</f>
        <v>0</v>
      </c>
      <c r="S42" s="90">
        <f>(1+SUMPRODUCT(--(B42&gt;B$40:B$43)))</f>
        <v>1</v>
      </c>
      <c r="T42" s="90">
        <f>K42*20^4+R42*20^3+S42*20^2</f>
        <v>160400</v>
      </c>
      <c r="U42" s="17"/>
      <c r="V42" s="17"/>
      <c r="W42" s="16"/>
      <c r="X42" s="17"/>
      <c r="Y42" s="16"/>
      <c r="Z42" s="90"/>
    </row>
    <row r="43" spans="1:26" hidden="1" x14ac:dyDescent="0.25">
      <c r="A43" s="91">
        <f>RANK(T43,T$40:T$43,1)</f>
        <v>4</v>
      </c>
      <c r="B43" s="16" t="str">
        <f>A29</f>
        <v>Vitesse</v>
      </c>
      <c r="C43" s="90">
        <f>SUM(M33,M35,L36)</f>
        <v>0</v>
      </c>
      <c r="D43" s="16"/>
      <c r="E43" s="90">
        <f>F43-G43</f>
        <v>0</v>
      </c>
      <c r="F43" s="90">
        <f>SUM(K33,K35,I36)</f>
        <v>0</v>
      </c>
      <c r="G43" s="90">
        <f>SUM(I33,I35,K36)</f>
        <v>0</v>
      </c>
      <c r="H43" s="90">
        <f>RANK(C43,C$40:C$43,0)</f>
        <v>1</v>
      </c>
      <c r="I43" s="90">
        <f t="shared" si="9"/>
        <v>1</v>
      </c>
      <c r="J43" s="90">
        <f t="shared" si="9"/>
        <v>1</v>
      </c>
      <c r="K43" s="16">
        <f>RANK(L43,L$40:L$43,1)</f>
        <v>1</v>
      </c>
      <c r="L43" s="16">
        <f>H43*20^3+I43*20^2+J43*20^1</f>
        <v>8420</v>
      </c>
      <c r="M43" s="90" t="str">
        <f>IF(K43=K40,L36,"")</f>
        <v/>
      </c>
      <c r="N43" s="90" t="str">
        <f>IF(K43=K41,M35,"")</f>
        <v/>
      </c>
      <c r="O43" s="90" t="str">
        <f>IF(K43=K42,M33,"")</f>
        <v/>
      </c>
      <c r="P43" s="90" t="s">
        <v>18</v>
      </c>
      <c r="Q43" s="90">
        <f>SUM(M43:P43)</f>
        <v>0</v>
      </c>
      <c r="R43" s="90">
        <f>IF(AND(N43="",O43="",M43=""),0,RANK(Q43,Q$40:Q$43,0))</f>
        <v>0</v>
      </c>
      <c r="S43" s="90">
        <f>(1+SUMPRODUCT(--(B43&gt;B$40:B$43)))</f>
        <v>4</v>
      </c>
      <c r="T43" s="90">
        <f>K43*20^4+R43*20^3+S43*20^2</f>
        <v>161600</v>
      </c>
      <c r="U43" s="17"/>
      <c r="V43" s="17"/>
      <c r="W43" s="16"/>
      <c r="X43" s="17"/>
      <c r="Y43" s="16"/>
      <c r="Z43" s="90"/>
    </row>
    <row r="44" spans="1:26" hidden="1" x14ac:dyDescent="0.25">
      <c r="A44" s="91"/>
      <c r="B44" s="1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7"/>
      <c r="V44" s="17"/>
      <c r="W44" s="16"/>
      <c r="X44" s="17"/>
      <c r="Y44" s="16"/>
      <c r="Z44" s="90"/>
    </row>
    <row r="45" spans="1:26" ht="15.75" thickBot="1" x14ac:dyDescent="0.3">
      <c r="A45" s="17"/>
      <c r="B45" s="1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7"/>
      <c r="V45" s="17"/>
      <c r="W45" s="16"/>
      <c r="X45" s="17"/>
      <c r="Y45" s="16"/>
      <c r="Z45" s="90"/>
    </row>
    <row r="46" spans="1:26" ht="47.25" thickBot="1" x14ac:dyDescent="0.75">
      <c r="A46" s="215" t="s">
        <v>43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7"/>
      <c r="L46" s="15"/>
      <c r="M46" s="15"/>
      <c r="N46" s="90"/>
      <c r="O46" s="90"/>
      <c r="P46" s="90"/>
      <c r="Q46" s="92"/>
      <c r="R46" s="92"/>
      <c r="S46" s="92"/>
      <c r="T46" s="92"/>
      <c r="U46" s="92"/>
      <c r="V46" s="17"/>
      <c r="W46" s="16"/>
      <c r="X46" s="16"/>
      <c r="Y46" s="16"/>
      <c r="Z46" s="16"/>
    </row>
    <row r="47" spans="1:26" ht="15.75" thickBot="1" x14ac:dyDescent="0.3">
      <c r="A47" s="218" t="s">
        <v>10</v>
      </c>
      <c r="B47" s="219"/>
      <c r="C47" s="129"/>
      <c r="D47" s="130" t="s">
        <v>48</v>
      </c>
      <c r="E47" s="131" t="s">
        <v>11</v>
      </c>
      <c r="F47" s="132"/>
      <c r="G47" s="133" t="s">
        <v>12</v>
      </c>
      <c r="H47" s="132" t="s">
        <v>2</v>
      </c>
      <c r="I47" s="220" t="s">
        <v>13</v>
      </c>
      <c r="J47" s="219"/>
      <c r="K47" s="221"/>
      <c r="L47" s="134" t="s">
        <v>45</v>
      </c>
      <c r="M47" s="135" t="s">
        <v>46</v>
      </c>
      <c r="N47" s="16"/>
      <c r="O47" s="16"/>
      <c r="P47" s="16"/>
      <c r="Q47" s="17"/>
      <c r="R47" s="17"/>
      <c r="S47" s="17"/>
      <c r="T47" s="17"/>
      <c r="U47" s="17"/>
      <c r="V47" s="17"/>
      <c r="W47" s="16"/>
      <c r="X47" s="16"/>
      <c r="Y47" s="16"/>
      <c r="Z47" s="16"/>
    </row>
    <row r="48" spans="1:26" x14ac:dyDescent="0.25">
      <c r="A48" s="136">
        <v>0.41666666666666669</v>
      </c>
      <c r="B48" s="137" t="s">
        <v>16</v>
      </c>
      <c r="C48" s="138" t="s">
        <v>17</v>
      </c>
      <c r="D48" s="137" t="s">
        <v>32</v>
      </c>
      <c r="E48" s="139" t="str">
        <f>IF($K$15="","A1",R4)</f>
        <v>A1</v>
      </c>
      <c r="F48" s="140" t="s">
        <v>18</v>
      </c>
      <c r="G48" s="141" t="str">
        <f>IF($K$15="","B2",R27)</f>
        <v>B2</v>
      </c>
      <c r="H48" s="142">
        <v>1</v>
      </c>
      <c r="I48" s="9"/>
      <c r="J48" s="143" t="s">
        <v>18</v>
      </c>
      <c r="K48" s="9"/>
      <c r="L48" s="144" t="str">
        <f>IF(OR(I48="",K48=""),"",IF(I48&gt;K48,E48,IF(K48&gt;I48,G48,IF(K48=I48,"GELIJK","FOUT"))))</f>
        <v/>
      </c>
      <c r="M48" s="145" t="str">
        <f>IF(OR(I48="",K48=""),"",IF(K48&gt;I48,E48,IF(I48&gt;K48,G48,IF(I48=K48,"GELIJK","FOUT"))))</f>
        <v/>
      </c>
      <c r="N48" s="16"/>
      <c r="O48" s="16"/>
      <c r="P48" s="16"/>
      <c r="Q48" s="17"/>
      <c r="R48" s="17"/>
      <c r="S48" s="17"/>
      <c r="T48" s="17"/>
      <c r="U48" s="17"/>
      <c r="V48" s="17"/>
      <c r="W48" s="16"/>
      <c r="X48" s="16"/>
      <c r="Y48" s="16"/>
      <c r="Z48" s="16"/>
    </row>
    <row r="49" spans="1:26" x14ac:dyDescent="0.25">
      <c r="A49" s="146">
        <v>0.41666666666666669</v>
      </c>
      <c r="B49" s="147" t="s">
        <v>16</v>
      </c>
      <c r="C49" s="148" t="s">
        <v>17</v>
      </c>
      <c r="D49" s="147" t="s">
        <v>33</v>
      </c>
      <c r="E49" s="149" t="str">
        <f>IF($K$15="","B1",R26)</f>
        <v>B1</v>
      </c>
      <c r="F49" s="150" t="s">
        <v>18</v>
      </c>
      <c r="G49" s="151" t="str">
        <f>IF($K$15="","A2",R5)</f>
        <v>A2</v>
      </c>
      <c r="H49" s="152">
        <v>2</v>
      </c>
      <c r="I49" s="10"/>
      <c r="J49" s="153" t="s">
        <v>18</v>
      </c>
      <c r="K49" s="10"/>
      <c r="L49" s="144" t="str">
        <f>IF(OR(I49="",K49=""),"",IF(I49&gt;K49,E49,IF(K49&gt;I49,G49,IF(K49=I49,"GELIJK","FOUT"))))</f>
        <v/>
      </c>
      <c r="M49" s="145" t="str">
        <f>IF(OR(I49="",K49=""),"",IF(K49&gt;I49,E49,IF(I49&gt;K49,G49,IF(I49=K49,"GELIJK","FOUT"))))</f>
        <v/>
      </c>
      <c r="N49" s="16"/>
      <c r="O49" s="16"/>
      <c r="P49" s="16"/>
      <c r="Q49" s="17"/>
      <c r="R49" s="17"/>
      <c r="S49" s="17"/>
      <c r="T49" s="17"/>
      <c r="U49" s="17"/>
      <c r="V49" s="17"/>
      <c r="W49" s="16"/>
      <c r="X49" s="16"/>
      <c r="Y49" s="16"/>
      <c r="Z49" s="16"/>
    </row>
    <row r="50" spans="1:26" x14ac:dyDescent="0.25">
      <c r="A50" s="154">
        <v>0.41666666666666669</v>
      </c>
      <c r="B50" s="155" t="s">
        <v>16</v>
      </c>
      <c r="C50" s="156" t="s">
        <v>17</v>
      </c>
      <c r="D50" s="155" t="s">
        <v>34</v>
      </c>
      <c r="E50" s="157" t="str">
        <f>IF($K$15="","A3",R6)</f>
        <v>A3</v>
      </c>
      <c r="F50" s="158" t="s">
        <v>18</v>
      </c>
      <c r="G50" s="159" t="str">
        <f>IF($K$15="","B4",R29)</f>
        <v>B4</v>
      </c>
      <c r="H50" s="160">
        <v>3</v>
      </c>
      <c r="I50" s="4"/>
      <c r="J50" s="161" t="s">
        <v>18</v>
      </c>
      <c r="K50" s="4"/>
      <c r="L50" s="144" t="str">
        <f>IF(OR(I50="",K50=""),"",IF(I50&gt;K50,E50,IF(K50&gt;I50,G50,IF(K50=I50,"GELIJK","FOUT"))))</f>
        <v/>
      </c>
      <c r="M50" s="145" t="str">
        <f>IF(OR(I50="",K50=""),"",IF(K50&gt;I50,E50,IF(I50&gt;K50,G50,IF(I50=K50,"GELIJK","FOUT"))))</f>
        <v/>
      </c>
      <c r="N50" s="16"/>
      <c r="O50" s="16"/>
      <c r="P50" s="16"/>
      <c r="Q50" s="17"/>
      <c r="R50" s="17"/>
      <c r="S50" s="17"/>
      <c r="T50" s="17"/>
      <c r="U50" s="17"/>
      <c r="V50" s="17"/>
      <c r="W50" s="16"/>
      <c r="X50" s="16"/>
      <c r="Y50" s="16"/>
      <c r="Z50" s="16"/>
    </row>
    <row r="51" spans="1:26" ht="15.75" thickBot="1" x14ac:dyDescent="0.3">
      <c r="A51" s="162">
        <v>0.41666666666666669</v>
      </c>
      <c r="B51" s="163" t="s">
        <v>16</v>
      </c>
      <c r="C51" s="164" t="s">
        <v>17</v>
      </c>
      <c r="D51" s="163" t="s">
        <v>35</v>
      </c>
      <c r="E51" s="165" t="str">
        <f>IF($K$15="","B3",R28)</f>
        <v>B3</v>
      </c>
      <c r="F51" s="166" t="s">
        <v>18</v>
      </c>
      <c r="G51" s="167" t="str">
        <f>IF($K$15="","A4",R7)</f>
        <v>A4</v>
      </c>
      <c r="H51" s="168">
        <v>4</v>
      </c>
      <c r="I51" s="11"/>
      <c r="J51" s="169" t="s">
        <v>18</v>
      </c>
      <c r="K51" s="11"/>
      <c r="L51" s="170" t="str">
        <f>IF(OR(I51="",K51=""),"",IF(I51&gt;K51,E51,IF(K51&gt;I51,G51,IF(K51=I51,"GELIJK","FOUT"))))</f>
        <v/>
      </c>
      <c r="M51" s="171" t="str">
        <f>IF(OR(I51="",K51=""),"",IF(K51&gt;I51,E51,IF(I51&gt;K51,G51,IF(I51=K51,"GELIJK","FOUT"))))</f>
        <v/>
      </c>
      <c r="N51" s="91"/>
      <c r="O51" s="17"/>
      <c r="P51" s="17"/>
      <c r="Q51" s="17"/>
      <c r="R51" s="17"/>
      <c r="S51" s="17"/>
      <c r="T51" s="17"/>
      <c r="U51" s="17"/>
      <c r="V51" s="17"/>
      <c r="W51" s="16"/>
      <c r="X51" s="16"/>
      <c r="Y51" s="16"/>
      <c r="Z51" s="16"/>
    </row>
    <row r="52" spans="1:26" x14ac:dyDescent="0.25">
      <c r="A52" s="172"/>
      <c r="B52" s="173"/>
      <c r="C52" s="172"/>
      <c r="D52" s="173"/>
      <c r="E52" s="174"/>
      <c r="F52" s="174"/>
      <c r="G52" s="174"/>
      <c r="H52" s="92"/>
      <c r="I52" s="92"/>
      <c r="J52" s="92"/>
      <c r="K52" s="92"/>
      <c r="L52" s="92"/>
      <c r="M52" s="92"/>
      <c r="N52" s="17"/>
      <c r="O52" s="17"/>
      <c r="P52" s="17"/>
      <c r="Q52" s="17"/>
      <c r="R52" s="17"/>
      <c r="S52" s="17"/>
      <c r="T52" s="17"/>
      <c r="U52" s="17"/>
      <c r="V52" s="17"/>
      <c r="W52" s="16"/>
      <c r="X52" s="16"/>
      <c r="Y52" s="16"/>
      <c r="Z52" s="16"/>
    </row>
    <row r="53" spans="1:26" ht="15.75" thickBot="1" x14ac:dyDescent="0.3">
      <c r="A53" s="172"/>
      <c r="B53" s="173"/>
      <c r="C53" s="172"/>
      <c r="D53" s="172"/>
      <c r="E53" s="174"/>
      <c r="F53" s="174"/>
      <c r="G53" s="174"/>
      <c r="H53" s="92"/>
      <c r="I53" s="92"/>
      <c r="J53" s="92"/>
      <c r="K53" s="92"/>
      <c r="L53" s="92"/>
      <c r="M53" s="92"/>
      <c r="N53" s="17"/>
      <c r="O53" s="17"/>
      <c r="P53" s="17"/>
      <c r="Q53" s="17"/>
      <c r="R53" s="17"/>
      <c r="S53" s="17"/>
      <c r="T53" s="17"/>
      <c r="U53" s="17"/>
      <c r="V53" s="17"/>
      <c r="W53" s="16"/>
      <c r="X53" s="172"/>
      <c r="Y53" s="173"/>
      <c r="Z53" s="172"/>
    </row>
    <row r="54" spans="1:26" ht="47.25" thickBot="1" x14ac:dyDescent="0.75">
      <c r="A54" s="215" t="s">
        <v>44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7"/>
      <c r="L54" s="15"/>
      <c r="M54" s="15"/>
      <c r="N54" s="17"/>
      <c r="O54" s="17"/>
      <c r="P54" s="17"/>
      <c r="Q54" s="17"/>
      <c r="R54" s="17"/>
      <c r="S54" s="17"/>
      <c r="T54" s="17"/>
      <c r="U54" s="17"/>
      <c r="V54" s="17"/>
      <c r="W54" s="16"/>
      <c r="X54" s="172"/>
      <c r="Y54" s="173"/>
      <c r="Z54" s="172"/>
    </row>
    <row r="55" spans="1:26" ht="15.75" thickBot="1" x14ac:dyDescent="0.3">
      <c r="A55" s="222" t="s">
        <v>10</v>
      </c>
      <c r="B55" s="223"/>
      <c r="C55" s="175"/>
      <c r="D55" s="176"/>
      <c r="E55" s="177" t="s">
        <v>11</v>
      </c>
      <c r="F55" s="178"/>
      <c r="G55" s="179" t="s">
        <v>12</v>
      </c>
      <c r="H55" s="178" t="s">
        <v>2</v>
      </c>
      <c r="I55" s="224" t="s">
        <v>13</v>
      </c>
      <c r="J55" s="223"/>
      <c r="K55" s="225"/>
      <c r="L55" s="134" t="s">
        <v>45</v>
      </c>
      <c r="M55" s="135" t="s">
        <v>46</v>
      </c>
      <c r="N55" s="17"/>
      <c r="O55" s="17"/>
      <c r="P55" s="17"/>
      <c r="Q55" s="17"/>
      <c r="R55" s="17"/>
      <c r="S55" s="17"/>
      <c r="T55" s="17"/>
      <c r="U55" s="17"/>
      <c r="V55" s="17"/>
      <c r="W55" s="16"/>
      <c r="X55" s="172"/>
      <c r="Y55" s="173"/>
      <c r="Z55" s="172"/>
    </row>
    <row r="56" spans="1:26" x14ac:dyDescent="0.25">
      <c r="A56" s="154">
        <v>0.43055555555555558</v>
      </c>
      <c r="B56" s="155" t="s">
        <v>16</v>
      </c>
      <c r="C56" s="156" t="s">
        <v>17</v>
      </c>
      <c r="D56" s="155" t="s">
        <v>36</v>
      </c>
      <c r="E56" s="202" t="str">
        <f>IF(K48="","Winnaar HF1",L48)</f>
        <v>Winnaar HF1</v>
      </c>
      <c r="F56" s="161" t="s">
        <v>18</v>
      </c>
      <c r="G56" s="203" t="str">
        <f>IF(K49="","Winnaar HF2",L49)</f>
        <v>Winnaar HF2</v>
      </c>
      <c r="H56" s="160">
        <v>1</v>
      </c>
      <c r="I56" s="4"/>
      <c r="J56" s="161" t="s">
        <v>18</v>
      </c>
      <c r="K56" s="4"/>
      <c r="L56" s="144" t="str">
        <f>IF(OR(I56="",K56=""),"",IF(I56&gt;K56,E56,IF(K56&gt;I56,G56,IF(K56=I56,"GELIJK","FOUT"))))</f>
        <v/>
      </c>
      <c r="M56" s="145" t="str">
        <f>IF(OR(I56="",K56=""),"",IF(K56&gt;I56,E56,IF(I56&gt;K56,G56,IF(I56=K56,"GELIJK","FOUT"))))</f>
        <v/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5">
      <c r="A57" s="181">
        <v>0.43055555555555558</v>
      </c>
      <c r="B57" s="182" t="s">
        <v>16</v>
      </c>
      <c r="C57" s="183" t="s">
        <v>17</v>
      </c>
      <c r="D57" s="182" t="s">
        <v>37</v>
      </c>
      <c r="E57" s="204" t="str">
        <f>IF(K48="","Verliezer HF1",M48)</f>
        <v>Verliezer HF1</v>
      </c>
      <c r="F57" s="185" t="s">
        <v>18</v>
      </c>
      <c r="G57" s="205" t="str">
        <f>IF(K49="","Verliezer HF2",M49)</f>
        <v>Verliezer HF2</v>
      </c>
      <c r="H57" s="186">
        <v>2</v>
      </c>
      <c r="I57" s="12"/>
      <c r="J57" s="185" t="s">
        <v>18</v>
      </c>
      <c r="K57" s="12"/>
      <c r="L57" s="144" t="str">
        <f>IF(OR(I57="",K57=""),"",IF(I57&gt;K57,E57,IF(K57&gt;I57,G57,IF(K57=I57,"GELIJK","FOUT"))))</f>
        <v/>
      </c>
      <c r="M57" s="145" t="str">
        <f>IF(OR(I57="",K57=""),"",IF(K57&gt;I57,E57,IF(I57&gt;K57,G57,IF(I57=K57,"GELIJK","FOUT"))))</f>
        <v/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5">
      <c r="A58" s="187">
        <v>0.43055555555555558</v>
      </c>
      <c r="B58" s="188" t="s">
        <v>16</v>
      </c>
      <c r="C58" s="189" t="s">
        <v>17</v>
      </c>
      <c r="D58" s="188" t="s">
        <v>38</v>
      </c>
      <c r="E58" s="206" t="str">
        <f>IF(K50="","Winnaar HF3",L50)</f>
        <v>Winnaar HF3</v>
      </c>
      <c r="F58" s="191" t="s">
        <v>18</v>
      </c>
      <c r="G58" s="207" t="str">
        <f>IF(K51="","Winnaar HF4",L51)</f>
        <v>Winnaar HF4</v>
      </c>
      <c r="H58" s="192">
        <v>3</v>
      </c>
      <c r="I58" s="3"/>
      <c r="J58" s="191" t="s">
        <v>18</v>
      </c>
      <c r="K58" s="3"/>
      <c r="L58" s="193" t="str">
        <f>IF(OR(I58="",K58=""),"",IF(I58&gt;K58,E58,IF(K58&gt;I58,G58,IF(K58=I58,"GELIJK","FOUT"))))</f>
        <v/>
      </c>
      <c r="M58" s="194" t="str">
        <f>IF(OR(I58="",K58=""),"",IF(K58&gt;I58,E58,IF(I58&gt;K58,G58,IF(I58=K58,"GELIJK","FOUT"))))</f>
        <v/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thickBot="1" x14ac:dyDescent="0.3">
      <c r="A59" s="195">
        <v>0.43055555555555558</v>
      </c>
      <c r="B59" s="196" t="s">
        <v>16</v>
      </c>
      <c r="C59" s="197" t="s">
        <v>17</v>
      </c>
      <c r="D59" s="196" t="s">
        <v>39</v>
      </c>
      <c r="E59" s="208" t="str">
        <f>IF(K50="","Verliezer HF3",M50)</f>
        <v>Verliezer HF3</v>
      </c>
      <c r="F59" s="199" t="s">
        <v>18</v>
      </c>
      <c r="G59" s="209" t="str">
        <f>IF(K51="","Verliezer HF4",M51)</f>
        <v>Verliezer HF4</v>
      </c>
      <c r="H59" s="200">
        <v>4</v>
      </c>
      <c r="I59" s="13"/>
      <c r="J59" s="199" t="s">
        <v>18</v>
      </c>
      <c r="K59" s="13"/>
      <c r="L59" s="144" t="str">
        <f>IF(OR(I59="",K59=""),"",IF(I59&gt;K59,E59,IF(K59&gt;I59,G59,IF(K59=I59,"GELIJK","FOUT"))))</f>
        <v/>
      </c>
      <c r="M59" s="145" t="str">
        <f>IF(OR(I59="",K59=""),"",IF(K59&gt;I59,E59,IF(I59&gt;K59,G59,IF(I59=K59,"GELIJK","FOUT"))))</f>
        <v/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thickBot="1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7.25" thickBot="1" x14ac:dyDescent="0.75">
      <c r="A61" s="230" t="s">
        <v>47</v>
      </c>
      <c r="B61" s="231"/>
      <c r="C61" s="231"/>
      <c r="D61" s="231"/>
      <c r="E61" s="231"/>
      <c r="F61" s="231"/>
      <c r="G61" s="231"/>
      <c r="H61" s="232"/>
      <c r="I61" s="9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thickBot="1" x14ac:dyDescent="0.3">
      <c r="A62" s="210" t="s">
        <v>4</v>
      </c>
      <c r="B62" s="233" t="s">
        <v>5</v>
      </c>
      <c r="C62" s="233"/>
      <c r="D62" s="233"/>
      <c r="E62" s="234"/>
      <c r="F62" s="210" t="s">
        <v>4</v>
      </c>
      <c r="G62" s="233"/>
      <c r="H62" s="234"/>
      <c r="I62" s="9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5">
      <c r="A63" s="201">
        <v>1</v>
      </c>
      <c r="B63" s="235" t="str">
        <f>L56</f>
        <v/>
      </c>
      <c r="C63" s="235"/>
      <c r="D63" s="235"/>
      <c r="E63" s="236"/>
      <c r="F63" s="201">
        <v>5</v>
      </c>
      <c r="G63" s="235" t="str">
        <f>L58</f>
        <v/>
      </c>
      <c r="H63" s="236"/>
      <c r="I63" s="9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5">
      <c r="A64" s="201">
        <v>2</v>
      </c>
      <c r="B64" s="226" t="str">
        <f>M56</f>
        <v/>
      </c>
      <c r="C64" s="226"/>
      <c r="D64" s="226"/>
      <c r="E64" s="227"/>
      <c r="F64" s="201">
        <v>6</v>
      </c>
      <c r="G64" s="226" t="str">
        <f>M58</f>
        <v/>
      </c>
      <c r="H64" s="227"/>
      <c r="I64" s="91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5">
      <c r="A65" s="201">
        <v>3</v>
      </c>
      <c r="B65" s="226" t="str">
        <f>L57</f>
        <v/>
      </c>
      <c r="C65" s="226"/>
      <c r="D65" s="226"/>
      <c r="E65" s="227"/>
      <c r="F65" s="201">
        <v>7</v>
      </c>
      <c r="G65" s="226" t="str">
        <f>L59</f>
        <v/>
      </c>
      <c r="H65" s="227"/>
      <c r="I65" s="91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thickBot="1" x14ac:dyDescent="0.3">
      <c r="A66" s="211">
        <v>4</v>
      </c>
      <c r="B66" s="228" t="str">
        <f>M57</f>
        <v/>
      </c>
      <c r="C66" s="228"/>
      <c r="D66" s="228"/>
      <c r="E66" s="229"/>
      <c r="F66" s="211">
        <v>8</v>
      </c>
      <c r="G66" s="228" t="str">
        <f>M59</f>
        <v/>
      </c>
      <c r="H66" s="229"/>
      <c r="I66" s="91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</sheetData>
  <sheetProtection sheet="1" objects="1" scenarios="1"/>
  <mergeCells count="34">
    <mergeCell ref="A6:G6"/>
    <mergeCell ref="A1:V1"/>
    <mergeCell ref="A2:V2"/>
    <mergeCell ref="A3:G3"/>
    <mergeCell ref="A4:G4"/>
    <mergeCell ref="A5:G5"/>
    <mergeCell ref="I31:K31"/>
    <mergeCell ref="A46:K46"/>
    <mergeCell ref="A7:G7"/>
    <mergeCell ref="A9:B9"/>
    <mergeCell ref="I9:K9"/>
    <mergeCell ref="A24:V24"/>
    <mergeCell ref="A25:G25"/>
    <mergeCell ref="A26:G26"/>
    <mergeCell ref="A61:H61"/>
    <mergeCell ref="A27:G27"/>
    <mergeCell ref="A28:G28"/>
    <mergeCell ref="A29:G29"/>
    <mergeCell ref="A31:B31"/>
    <mergeCell ref="A47:B47"/>
    <mergeCell ref="I47:K47"/>
    <mergeCell ref="A54:K54"/>
    <mergeCell ref="A55:B55"/>
    <mergeCell ref="I55:K55"/>
    <mergeCell ref="B65:E65"/>
    <mergeCell ref="G65:H65"/>
    <mergeCell ref="B66:E66"/>
    <mergeCell ref="G66:H66"/>
    <mergeCell ref="B62:E62"/>
    <mergeCell ref="G62:H62"/>
    <mergeCell ref="B63:E63"/>
    <mergeCell ref="G63:H63"/>
    <mergeCell ref="B64:E64"/>
    <mergeCell ref="G64:H6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686F4-A2F5-459D-BE80-C261E48F4C57}">
  <dimension ref="A1:Z67"/>
  <sheetViews>
    <sheetView workbookViewId="0">
      <selection activeCell="I10" sqref="I10"/>
    </sheetView>
  </sheetViews>
  <sheetFormatPr defaultRowHeight="15" x14ac:dyDescent="0.25"/>
  <cols>
    <col min="1" max="1" width="6.42578125" customWidth="1"/>
    <col min="2" max="2" width="5.85546875" customWidth="1"/>
    <col min="3" max="3" width="2.7109375" customWidth="1"/>
    <col min="4" max="4" width="10" bestFit="1" customWidth="1"/>
    <col min="5" max="5" width="20.140625" bestFit="1" customWidth="1"/>
    <col min="6" max="6" width="5" customWidth="1"/>
    <col min="7" max="7" width="20.140625" bestFit="1" customWidth="1"/>
    <col min="8" max="8" width="7.7109375" customWidth="1"/>
    <col min="9" max="9" width="6.7109375" customWidth="1"/>
    <col min="10" max="10" width="3.7109375" customWidth="1"/>
    <col min="11" max="11" width="6.7109375" customWidth="1"/>
    <col min="12" max="16" width="0" hidden="1" customWidth="1"/>
    <col min="17" max="17" width="6.140625" customWidth="1"/>
    <col min="18" max="18" width="20.140625" bestFit="1" customWidth="1"/>
    <col min="19" max="22" width="6.140625" customWidth="1"/>
  </cols>
  <sheetData>
    <row r="1" spans="1:26" ht="47.25" thickBot="1" x14ac:dyDescent="0.75">
      <c r="A1" s="215" t="s">
        <v>72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14"/>
      <c r="X1" s="14"/>
      <c r="Y1" s="14"/>
      <c r="Z1" s="14"/>
    </row>
    <row r="2" spans="1:26" ht="47.25" thickBot="1" x14ac:dyDescent="0.75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17"/>
      <c r="X2" s="16"/>
      <c r="Y2" s="16"/>
      <c r="Z2" s="16"/>
    </row>
    <row r="3" spans="1:26" ht="15.75" thickBot="1" x14ac:dyDescent="0.3">
      <c r="A3" s="266" t="s">
        <v>3</v>
      </c>
      <c r="B3" s="267"/>
      <c r="C3" s="267"/>
      <c r="D3" s="267"/>
      <c r="E3" s="267"/>
      <c r="F3" s="267"/>
      <c r="G3" s="268"/>
      <c r="H3" s="18"/>
      <c r="I3" s="18"/>
      <c r="J3" s="18"/>
      <c r="K3" s="18"/>
      <c r="L3" s="18"/>
      <c r="M3" s="19"/>
      <c r="N3" s="18"/>
      <c r="O3" s="20"/>
      <c r="P3" s="20"/>
      <c r="Q3" s="21" t="s">
        <v>4</v>
      </c>
      <c r="R3" s="22" t="s">
        <v>5</v>
      </c>
      <c r="S3" s="23" t="s">
        <v>6</v>
      </c>
      <c r="T3" s="22" t="s">
        <v>7</v>
      </c>
      <c r="U3" s="22" t="s">
        <v>8</v>
      </c>
      <c r="V3" s="24" t="s">
        <v>9</v>
      </c>
      <c r="W3" s="17"/>
      <c r="X3" s="16"/>
      <c r="Y3" s="16"/>
      <c r="Z3" s="16"/>
    </row>
    <row r="4" spans="1:26" ht="15.75" thickBot="1" x14ac:dyDescent="0.3">
      <c r="A4" s="243" t="s">
        <v>64</v>
      </c>
      <c r="B4" s="244"/>
      <c r="C4" s="244"/>
      <c r="D4" s="244"/>
      <c r="E4" s="244"/>
      <c r="F4" s="244"/>
      <c r="G4" s="245"/>
      <c r="H4" s="20"/>
      <c r="I4" s="20"/>
      <c r="J4" s="25"/>
      <c r="K4" s="20"/>
      <c r="L4" s="20">
        <f>RANK(M4,M$4:M$7,1)</f>
        <v>1</v>
      </c>
      <c r="M4" s="26">
        <f>K18*20^4+R18*20^1</f>
        <v>160000</v>
      </c>
      <c r="N4" s="20"/>
      <c r="O4" s="20"/>
      <c r="P4" s="26">
        <v>1</v>
      </c>
      <c r="Q4" s="27">
        <f>VLOOKUP(R4,A$4:L$7,12,FALSE)</f>
        <v>1</v>
      </c>
      <c r="R4" s="28" t="str">
        <f>VLOOKUP(P4,A$18:T$21,2,FALSE)</f>
        <v>Cambuur Leeuwarden</v>
      </c>
      <c r="S4" s="29">
        <f>VLOOKUP(P4,A$18:T$21,3,FALSE)</f>
        <v>0</v>
      </c>
      <c r="T4" s="30">
        <f>VLOOKUP(P4,A$18:T$21,5,FALSE)</f>
        <v>0</v>
      </c>
      <c r="U4" s="30">
        <f>VLOOKUP(P4,A$18:T$21,5,FALSE)</f>
        <v>0</v>
      </c>
      <c r="V4" s="31">
        <f>VLOOKUP(P4,A$18:T$21,6,FALSE)</f>
        <v>0</v>
      </c>
      <c r="W4" s="17"/>
      <c r="X4" s="16"/>
      <c r="Y4" s="16"/>
      <c r="Z4" s="16"/>
    </row>
    <row r="5" spans="1:26" ht="15.75" thickBot="1" x14ac:dyDescent="0.3">
      <c r="A5" s="255" t="s">
        <v>65</v>
      </c>
      <c r="B5" s="256"/>
      <c r="C5" s="256"/>
      <c r="D5" s="256"/>
      <c r="E5" s="256"/>
      <c r="F5" s="256"/>
      <c r="G5" s="257"/>
      <c r="H5" s="20"/>
      <c r="I5" s="20"/>
      <c r="J5" s="25"/>
      <c r="K5" s="20"/>
      <c r="L5" s="20">
        <f t="shared" ref="L5:L7" si="0">RANK(M5,M$4:M$7,1)</f>
        <v>1</v>
      </c>
      <c r="M5" s="26">
        <f>K19*20^4+R19*20^1</f>
        <v>160000</v>
      </c>
      <c r="N5" s="20"/>
      <c r="O5" s="20"/>
      <c r="P5" s="32">
        <v>2</v>
      </c>
      <c r="Q5" s="33">
        <f>VLOOKUP(R5,A$4:L$7,12,FALSE)</f>
        <v>1</v>
      </c>
      <c r="R5" s="34" t="str">
        <f>VLOOKUP(P5,A$18:T$21,2,FALSE)</f>
        <v>De Graafschap</v>
      </c>
      <c r="S5" s="35">
        <f>VLOOKUP(P5,A$18:T$21,3,FALSE)</f>
        <v>0</v>
      </c>
      <c r="T5" s="36">
        <f>VLOOKUP(P5,A$18:T$21,5,FALSE)</f>
        <v>0</v>
      </c>
      <c r="U5" s="36">
        <f>VLOOKUP(P5,A$18:T$21,5,FALSE)</f>
        <v>0</v>
      </c>
      <c r="V5" s="37">
        <f>VLOOKUP(P5,A$18:T$21,6,FALSE)</f>
        <v>0</v>
      </c>
      <c r="W5" s="17"/>
      <c r="X5" s="16"/>
      <c r="Y5" s="16"/>
      <c r="Z5" s="16"/>
    </row>
    <row r="6" spans="1:26" ht="15.75" thickBot="1" x14ac:dyDescent="0.3">
      <c r="A6" s="249" t="s">
        <v>66</v>
      </c>
      <c r="B6" s="250"/>
      <c r="C6" s="250"/>
      <c r="D6" s="250"/>
      <c r="E6" s="250"/>
      <c r="F6" s="250"/>
      <c r="G6" s="251"/>
      <c r="H6" s="20"/>
      <c r="I6" s="20"/>
      <c r="J6" s="25"/>
      <c r="K6" s="20"/>
      <c r="L6" s="20">
        <f t="shared" si="0"/>
        <v>1</v>
      </c>
      <c r="M6" s="26">
        <f>K20*20^4+R20*20^1</f>
        <v>160000</v>
      </c>
      <c r="N6" s="20"/>
      <c r="O6" s="20"/>
      <c r="P6" s="32">
        <v>3</v>
      </c>
      <c r="Q6" s="27">
        <f>VLOOKUP(R6,A$4:L$7,12,FALSE)</f>
        <v>1</v>
      </c>
      <c r="R6" s="28" t="str">
        <f>VLOOKUP(P6,A$18:T$21,2,FALSE)</f>
        <v>FC Volendam</v>
      </c>
      <c r="S6" s="29">
        <f>VLOOKUP(P6,A$18:T$21,3,FALSE)</f>
        <v>0</v>
      </c>
      <c r="T6" s="30">
        <f>VLOOKUP(P6,A$18:T$21,5,FALSE)</f>
        <v>0</v>
      </c>
      <c r="U6" s="30">
        <f>VLOOKUP(P6,A$18:T$21,5,FALSE)</f>
        <v>0</v>
      </c>
      <c r="V6" s="31">
        <f>VLOOKUP(P6,A$18:T$21,6,FALSE)</f>
        <v>0</v>
      </c>
      <c r="W6" s="17"/>
      <c r="X6" s="16"/>
      <c r="Y6" s="16"/>
      <c r="Z6" s="16"/>
    </row>
    <row r="7" spans="1:26" ht="15.75" thickBot="1" x14ac:dyDescent="0.3">
      <c r="A7" s="258" t="s">
        <v>67</v>
      </c>
      <c r="B7" s="259"/>
      <c r="C7" s="259"/>
      <c r="D7" s="259"/>
      <c r="E7" s="259"/>
      <c r="F7" s="259"/>
      <c r="G7" s="260"/>
      <c r="H7" s="20"/>
      <c r="I7" s="20"/>
      <c r="J7" s="25"/>
      <c r="K7" s="20"/>
      <c r="L7" s="20">
        <f t="shared" si="0"/>
        <v>1</v>
      </c>
      <c r="M7" s="26">
        <f>K21*20^4+R21*20^1</f>
        <v>160000</v>
      </c>
      <c r="N7" s="20"/>
      <c r="O7" s="20"/>
      <c r="P7" s="38">
        <v>4</v>
      </c>
      <c r="Q7" s="39">
        <f>VLOOKUP(R7,A$4:L$7,12,FALSE)</f>
        <v>1</v>
      </c>
      <c r="R7" s="40" t="str">
        <f>VLOOKUP(P7,A$18:T$21,2,FALSE)</f>
        <v>Go Ahead Eagles</v>
      </c>
      <c r="S7" s="41">
        <f>VLOOKUP(P7,A$18:T$21,3,FALSE)</f>
        <v>0</v>
      </c>
      <c r="T7" s="42">
        <f>VLOOKUP(P7,A$18:T$21,5,FALSE)</f>
        <v>0</v>
      </c>
      <c r="U7" s="42">
        <f>VLOOKUP(P7,A$18:T$21,5,FALSE)</f>
        <v>0</v>
      </c>
      <c r="V7" s="43">
        <f>VLOOKUP(P7,A$18:T$21,6,FALSE)</f>
        <v>0</v>
      </c>
      <c r="W7" s="17"/>
      <c r="X7" s="16"/>
      <c r="Y7" s="16"/>
      <c r="Z7" s="16"/>
    </row>
    <row r="8" spans="1:26" ht="15.75" thickBot="1" x14ac:dyDescent="0.3">
      <c r="A8" s="44"/>
      <c r="B8" s="20"/>
      <c r="C8" s="20"/>
      <c r="D8" s="20"/>
      <c r="E8" s="20"/>
      <c r="F8" s="25"/>
      <c r="G8" s="20"/>
      <c r="H8" s="20"/>
      <c r="I8" s="20"/>
      <c r="J8" s="25"/>
      <c r="K8" s="20"/>
      <c r="L8" s="20"/>
      <c r="M8" s="25"/>
      <c r="N8" s="20"/>
      <c r="O8" s="20"/>
      <c r="P8" s="20"/>
      <c r="Q8" s="20"/>
      <c r="R8" s="20"/>
      <c r="S8" s="20"/>
      <c r="T8" s="20"/>
      <c r="U8" s="20"/>
      <c r="V8" s="45"/>
      <c r="W8" s="17"/>
      <c r="X8" s="16"/>
      <c r="Y8" s="16"/>
      <c r="Z8" s="16"/>
    </row>
    <row r="9" spans="1:26" ht="15.75" thickBot="1" x14ac:dyDescent="0.3">
      <c r="A9" s="261" t="s">
        <v>10</v>
      </c>
      <c r="B9" s="262"/>
      <c r="C9" s="46"/>
      <c r="D9" s="47"/>
      <c r="E9" s="48" t="s">
        <v>11</v>
      </c>
      <c r="F9" s="22"/>
      <c r="G9" s="49" t="s">
        <v>12</v>
      </c>
      <c r="H9" s="22" t="s">
        <v>2</v>
      </c>
      <c r="I9" s="263" t="s">
        <v>13</v>
      </c>
      <c r="J9" s="262"/>
      <c r="K9" s="264"/>
      <c r="L9" s="50" t="s">
        <v>14</v>
      </c>
      <c r="M9" s="51" t="s">
        <v>15</v>
      </c>
      <c r="N9" s="20"/>
      <c r="O9" s="20"/>
      <c r="P9" s="20"/>
      <c r="Q9" s="20"/>
      <c r="R9" s="20"/>
      <c r="S9" s="20"/>
      <c r="T9" s="20"/>
      <c r="U9" s="20"/>
      <c r="V9" s="45"/>
      <c r="W9" s="17"/>
      <c r="X9" s="16"/>
      <c r="Y9" s="16"/>
      <c r="Z9" s="16"/>
    </row>
    <row r="10" spans="1:26" x14ac:dyDescent="0.25">
      <c r="A10" s="52">
        <v>0.47916666666666669</v>
      </c>
      <c r="B10" s="53" t="s">
        <v>16</v>
      </c>
      <c r="C10" s="54" t="s">
        <v>17</v>
      </c>
      <c r="D10" s="55"/>
      <c r="E10" s="56" t="str">
        <f>A4</f>
        <v>Go Ahead Eagles</v>
      </c>
      <c r="F10" s="30" t="s">
        <v>18</v>
      </c>
      <c r="G10" s="57" t="str">
        <f>A5</f>
        <v>De Graafschap</v>
      </c>
      <c r="H10" s="29">
        <v>1</v>
      </c>
      <c r="I10" s="1"/>
      <c r="J10" s="30" t="s">
        <v>18</v>
      </c>
      <c r="K10" s="1"/>
      <c r="L10" s="58" t="str">
        <f t="shared" ref="L10:L15" si="1">IF(OR(I10="",K10=""),"",IF(I10&gt;K10,3,IF(K10&gt;I10,0,IF(K10=I10,1,"FOUT"))))</f>
        <v/>
      </c>
      <c r="M10" s="59" t="str">
        <f t="shared" ref="M10:M15" si="2">IF(OR(I10="",K10=""),"",IF(K10&gt;I10,3,IF(I10&gt;K10,0,IF(I10=K10,1,"FOUT"))))</f>
        <v/>
      </c>
      <c r="N10" s="20"/>
      <c r="O10" s="20"/>
      <c r="P10" s="20"/>
      <c r="Q10" s="20"/>
      <c r="R10" s="20"/>
      <c r="S10" s="20"/>
      <c r="T10" s="20"/>
      <c r="U10" s="20"/>
      <c r="V10" s="45"/>
      <c r="W10" s="17"/>
      <c r="X10" s="16"/>
      <c r="Y10" s="16"/>
      <c r="Z10" s="16"/>
    </row>
    <row r="11" spans="1:26" x14ac:dyDescent="0.25">
      <c r="A11" s="60">
        <v>0.47916666666666669</v>
      </c>
      <c r="B11" s="61" t="s">
        <v>16</v>
      </c>
      <c r="C11" s="62" t="s">
        <v>17</v>
      </c>
      <c r="D11" s="63"/>
      <c r="E11" s="64" t="str">
        <f>A6</f>
        <v>FC Volendam</v>
      </c>
      <c r="F11" s="65" t="s">
        <v>18</v>
      </c>
      <c r="G11" s="66" t="str">
        <f>A7</f>
        <v>Cambuur Leeuwarden</v>
      </c>
      <c r="H11" s="67">
        <v>2</v>
      </c>
      <c r="I11" s="5"/>
      <c r="J11" s="65" t="s">
        <v>18</v>
      </c>
      <c r="K11" s="5"/>
      <c r="L11" s="58" t="str">
        <f t="shared" si="1"/>
        <v/>
      </c>
      <c r="M11" s="59" t="str">
        <f t="shared" si="2"/>
        <v/>
      </c>
      <c r="N11" s="20"/>
      <c r="O11" s="20"/>
      <c r="P11" s="20"/>
      <c r="Q11" s="20"/>
      <c r="R11" s="20"/>
      <c r="S11" s="20"/>
      <c r="T11" s="20"/>
      <c r="U11" s="20"/>
      <c r="V11" s="45"/>
      <c r="W11" s="17"/>
      <c r="X11" s="16"/>
      <c r="Y11" s="16"/>
      <c r="Z11" s="16"/>
    </row>
    <row r="12" spans="1:26" x14ac:dyDescent="0.25">
      <c r="A12" s="68">
        <v>0.49305555555555558</v>
      </c>
      <c r="B12" s="69" t="s">
        <v>16</v>
      </c>
      <c r="C12" s="70" t="s">
        <v>17</v>
      </c>
      <c r="D12" s="71"/>
      <c r="E12" s="72" t="str">
        <f>A4</f>
        <v>Go Ahead Eagles</v>
      </c>
      <c r="F12" s="73" t="s">
        <v>18</v>
      </c>
      <c r="G12" s="74" t="str">
        <f>A6</f>
        <v>FC Volendam</v>
      </c>
      <c r="H12" s="75">
        <v>1</v>
      </c>
      <c r="I12" s="2"/>
      <c r="J12" s="73" t="s">
        <v>18</v>
      </c>
      <c r="K12" s="2"/>
      <c r="L12" s="58" t="str">
        <f t="shared" si="1"/>
        <v/>
      </c>
      <c r="M12" s="59" t="str">
        <f t="shared" si="2"/>
        <v/>
      </c>
      <c r="N12" s="20"/>
      <c r="O12" s="20"/>
      <c r="P12" s="20"/>
      <c r="Q12" s="20"/>
      <c r="R12" s="20"/>
      <c r="S12" s="20"/>
      <c r="T12" s="20"/>
      <c r="U12" s="20"/>
      <c r="V12" s="45"/>
      <c r="W12" s="17"/>
      <c r="X12" s="16"/>
      <c r="Y12" s="16"/>
      <c r="Z12" s="16"/>
    </row>
    <row r="13" spans="1:26" x14ac:dyDescent="0.25">
      <c r="A13" s="60">
        <v>0.49305555555555558</v>
      </c>
      <c r="B13" s="61" t="s">
        <v>16</v>
      </c>
      <c r="C13" s="62" t="s">
        <v>17</v>
      </c>
      <c r="D13" s="63"/>
      <c r="E13" s="64" t="str">
        <f>A5</f>
        <v>De Graafschap</v>
      </c>
      <c r="F13" s="65" t="s">
        <v>18</v>
      </c>
      <c r="G13" s="66" t="str">
        <f>A7</f>
        <v>Cambuur Leeuwarden</v>
      </c>
      <c r="H13" s="67">
        <v>2</v>
      </c>
      <c r="I13" s="5"/>
      <c r="J13" s="65" t="s">
        <v>18</v>
      </c>
      <c r="K13" s="5"/>
      <c r="L13" s="58" t="str">
        <f t="shared" si="1"/>
        <v/>
      </c>
      <c r="M13" s="59" t="str">
        <f t="shared" si="2"/>
        <v/>
      </c>
      <c r="N13" s="20"/>
      <c r="O13" s="20"/>
      <c r="P13" s="20"/>
      <c r="Q13" s="20"/>
      <c r="R13" s="20"/>
      <c r="S13" s="20"/>
      <c r="T13" s="20"/>
      <c r="U13" s="20"/>
      <c r="V13" s="45"/>
      <c r="W13" s="17"/>
      <c r="X13" s="16"/>
      <c r="Y13" s="16"/>
      <c r="Z13" s="16"/>
    </row>
    <row r="14" spans="1:26" x14ac:dyDescent="0.25">
      <c r="A14" s="68">
        <v>0.50694444444444442</v>
      </c>
      <c r="B14" s="69" t="s">
        <v>16</v>
      </c>
      <c r="C14" s="70" t="s">
        <v>17</v>
      </c>
      <c r="D14" s="71"/>
      <c r="E14" s="72" t="str">
        <f>A7</f>
        <v>Cambuur Leeuwarden</v>
      </c>
      <c r="F14" s="73" t="s">
        <v>18</v>
      </c>
      <c r="G14" s="74" t="str">
        <f>A4</f>
        <v>Go Ahead Eagles</v>
      </c>
      <c r="H14" s="75">
        <v>1</v>
      </c>
      <c r="I14" s="2"/>
      <c r="J14" s="73" t="s">
        <v>18</v>
      </c>
      <c r="K14" s="2"/>
      <c r="L14" s="58" t="str">
        <f t="shared" si="1"/>
        <v/>
      </c>
      <c r="M14" s="59" t="str">
        <f t="shared" si="2"/>
        <v/>
      </c>
      <c r="N14" s="20"/>
      <c r="O14" s="20"/>
      <c r="P14" s="20"/>
      <c r="Q14" s="20"/>
      <c r="R14" s="20"/>
      <c r="S14" s="20"/>
      <c r="T14" s="20"/>
      <c r="U14" s="20"/>
      <c r="V14" s="45"/>
      <c r="W14" s="17"/>
      <c r="X14" s="16"/>
      <c r="Y14" s="16"/>
      <c r="Z14" s="16"/>
    </row>
    <row r="15" spans="1:26" ht="15.75" thickBot="1" x14ac:dyDescent="0.3">
      <c r="A15" s="76">
        <v>0.50694444444444442</v>
      </c>
      <c r="B15" s="77" t="s">
        <v>16</v>
      </c>
      <c r="C15" s="78" t="s">
        <v>17</v>
      </c>
      <c r="D15" s="79"/>
      <c r="E15" s="80" t="str">
        <f>A6</f>
        <v>FC Volendam</v>
      </c>
      <c r="F15" s="81" t="s">
        <v>18</v>
      </c>
      <c r="G15" s="82" t="str">
        <f>A5</f>
        <v>De Graafschap</v>
      </c>
      <c r="H15" s="83">
        <v>2</v>
      </c>
      <c r="I15" s="8"/>
      <c r="J15" s="81" t="s">
        <v>18</v>
      </c>
      <c r="K15" s="8"/>
      <c r="L15" s="84" t="str">
        <f t="shared" si="1"/>
        <v/>
      </c>
      <c r="M15" s="85" t="str">
        <f t="shared" si="2"/>
        <v/>
      </c>
      <c r="N15" s="86"/>
      <c r="O15" s="86"/>
      <c r="P15" s="86"/>
      <c r="Q15" s="86"/>
      <c r="R15" s="86"/>
      <c r="S15" s="86"/>
      <c r="T15" s="86"/>
      <c r="U15" s="86"/>
      <c r="V15" s="87"/>
      <c r="W15" s="17"/>
      <c r="X15" s="16"/>
      <c r="Y15" s="16"/>
      <c r="Z15" s="16"/>
    </row>
    <row r="16" spans="1:26" x14ac:dyDescent="0.25">
      <c r="A16" s="88"/>
      <c r="B16" s="89"/>
      <c r="C16" s="89"/>
      <c r="D16" s="89"/>
      <c r="E16" s="16"/>
      <c r="F16" s="90"/>
      <c r="G16" s="16"/>
      <c r="H16" s="16"/>
      <c r="I16" s="90"/>
      <c r="J16" s="90"/>
      <c r="K16" s="90"/>
      <c r="L16" s="90"/>
      <c r="M16" s="90"/>
      <c r="N16" s="90"/>
      <c r="O16" s="16"/>
      <c r="P16" s="16"/>
      <c r="Q16" s="16"/>
      <c r="R16" s="16"/>
      <c r="S16" s="16"/>
      <c r="T16" s="16"/>
      <c r="U16" s="16"/>
      <c r="V16" s="16"/>
      <c r="W16" s="17"/>
      <c r="X16" s="16"/>
      <c r="Y16" s="16"/>
      <c r="Z16" s="16"/>
    </row>
    <row r="17" spans="1:26" hidden="1" x14ac:dyDescent="0.25">
      <c r="A17" s="91"/>
      <c r="B17" s="16"/>
      <c r="C17" s="16" t="s">
        <v>19</v>
      </c>
      <c r="D17" s="16"/>
      <c r="E17" s="90" t="s">
        <v>20</v>
      </c>
      <c r="F17" s="90" t="s">
        <v>21</v>
      </c>
      <c r="G17" s="90" t="s">
        <v>22</v>
      </c>
      <c r="H17" s="90" t="s">
        <v>23</v>
      </c>
      <c r="I17" s="90" t="s">
        <v>24</v>
      </c>
      <c r="J17" s="90" t="s">
        <v>25</v>
      </c>
      <c r="K17" s="90" t="s">
        <v>26</v>
      </c>
      <c r="L17" s="16" t="s">
        <v>27</v>
      </c>
      <c r="M17" s="90" t="str">
        <f>B18</f>
        <v>Go Ahead Eagles</v>
      </c>
      <c r="N17" s="90" t="str">
        <f>B19</f>
        <v>De Graafschap</v>
      </c>
      <c r="O17" s="90" t="str">
        <f>B20</f>
        <v>FC Volendam</v>
      </c>
      <c r="P17" s="90" t="str">
        <f>B21</f>
        <v>Cambuur Leeuwarden</v>
      </c>
      <c r="Q17" s="90" t="s">
        <v>28</v>
      </c>
      <c r="R17" s="90" t="s">
        <v>29</v>
      </c>
      <c r="S17" s="90" t="s">
        <v>30</v>
      </c>
      <c r="T17" s="90" t="s">
        <v>31</v>
      </c>
      <c r="U17" s="16"/>
      <c r="V17" s="17"/>
      <c r="W17" s="16"/>
      <c r="X17" s="16"/>
      <c r="Y17" s="16"/>
      <c r="Z17" s="16"/>
    </row>
    <row r="18" spans="1:26" hidden="1" x14ac:dyDescent="0.25">
      <c r="A18" s="91">
        <f>RANK(T18,T$18:T$21,1)</f>
        <v>4</v>
      </c>
      <c r="B18" s="16" t="str">
        <f>A4</f>
        <v>Go Ahead Eagles</v>
      </c>
      <c r="C18" s="90">
        <f>SUM(L10,L12,M14)</f>
        <v>0</v>
      </c>
      <c r="D18" s="90"/>
      <c r="E18" s="90">
        <f>F18-G18</f>
        <v>0</v>
      </c>
      <c r="F18" s="90">
        <f>SUM(I10,I12,K14)</f>
        <v>0</v>
      </c>
      <c r="G18" s="90">
        <f>SUM(K10,K12,I14)</f>
        <v>0</v>
      </c>
      <c r="H18" s="90">
        <f>RANK(C18,C$18:C$21,0)</f>
        <v>1</v>
      </c>
      <c r="I18" s="90">
        <f>RANK(E18,E$18:E$21,0)</f>
        <v>1</v>
      </c>
      <c r="J18" s="90">
        <f>RANK(F18,F$18:F$21,0)</f>
        <v>1</v>
      </c>
      <c r="K18" s="16">
        <f>RANK(L18,L$18:L$21,1)</f>
        <v>1</v>
      </c>
      <c r="L18" s="16">
        <f>H18*20^3+I18*20^2+J18*20^1</f>
        <v>8420</v>
      </c>
      <c r="M18" s="90" t="s">
        <v>18</v>
      </c>
      <c r="N18" s="90" t="str">
        <f>IF(K18=K19,L10,"")</f>
        <v/>
      </c>
      <c r="O18" s="90" t="str">
        <f>IF(K18=K20,L12,"")</f>
        <v/>
      </c>
      <c r="P18" s="90" t="str">
        <f>IF(K18=K21,M14,"")</f>
        <v/>
      </c>
      <c r="Q18" s="90">
        <f>SUM(M18:P18)</f>
        <v>0</v>
      </c>
      <c r="R18" s="90">
        <f>IF(AND(N18="",O18="",P18=""),0,RANK(Q18,Q$18:Q$21,0))</f>
        <v>0</v>
      </c>
      <c r="S18" s="90">
        <f>(1+SUMPRODUCT(--(B18&gt;B$18:B$21)))</f>
        <v>4</v>
      </c>
      <c r="T18" s="90">
        <f>K18*20^4+R18*20^3+S18*20^2</f>
        <v>161600</v>
      </c>
      <c r="U18" s="16"/>
      <c r="V18" s="17"/>
      <c r="W18" s="16"/>
      <c r="X18" s="16"/>
      <c r="Y18" s="16"/>
      <c r="Z18" s="16"/>
    </row>
    <row r="19" spans="1:26" hidden="1" x14ac:dyDescent="0.25">
      <c r="A19" s="91">
        <f>RANK(T19,T$18:T$21,1)</f>
        <v>2</v>
      </c>
      <c r="B19" s="16" t="str">
        <f>A5</f>
        <v>De Graafschap</v>
      </c>
      <c r="C19" s="90">
        <f>SUM(M10,L13,M15)</f>
        <v>0</v>
      </c>
      <c r="D19" s="90"/>
      <c r="E19" s="90">
        <f t="shared" ref="E19:E21" si="3">F19-G19</f>
        <v>0</v>
      </c>
      <c r="F19" s="90">
        <f>SUM(K10,I13,K15)</f>
        <v>0</v>
      </c>
      <c r="G19" s="90">
        <f>SUM(I10,K13,I15)</f>
        <v>0</v>
      </c>
      <c r="H19" s="90">
        <f>RANK(C19,C$18:C$21,0)</f>
        <v>1</v>
      </c>
      <c r="I19" s="90">
        <f t="shared" ref="I19:J21" si="4">RANK(E19,E$18:E$21,0)</f>
        <v>1</v>
      </c>
      <c r="J19" s="90">
        <f t="shared" si="4"/>
        <v>1</v>
      </c>
      <c r="K19" s="16">
        <f t="shared" ref="K19:K21" si="5">RANK(L19,L$18:L$21,1)</f>
        <v>1</v>
      </c>
      <c r="L19" s="16">
        <f>H19*20^3+I19*20^2+J19*20^1</f>
        <v>8420</v>
      </c>
      <c r="M19" s="90" t="str">
        <f>IF(K19=K18,M10,"")</f>
        <v/>
      </c>
      <c r="N19" s="90" t="s">
        <v>18</v>
      </c>
      <c r="O19" s="90" t="str">
        <f>IF(K19=K20,M15,"")</f>
        <v/>
      </c>
      <c r="P19" s="90" t="str">
        <f>IF(K19=K21,L13,"")</f>
        <v/>
      </c>
      <c r="Q19" s="90">
        <f t="shared" ref="Q19:Q21" si="6">SUM(M19:P19)</f>
        <v>0</v>
      </c>
      <c r="R19" s="90">
        <f>IF(AND(M19="",O19="",P19=""),0,RANK(Q19,Q$18:Q$21,0))</f>
        <v>0</v>
      </c>
      <c r="S19" s="90">
        <f>(1+SUMPRODUCT(--(B19&gt;B$18:B$21)))</f>
        <v>2</v>
      </c>
      <c r="T19" s="90">
        <f>K19*20^4+R19*20^3+S19*20^2</f>
        <v>160800</v>
      </c>
      <c r="U19" s="16"/>
      <c r="V19" s="17"/>
      <c r="W19" s="16"/>
      <c r="X19" s="16"/>
      <c r="Y19" s="16"/>
      <c r="Z19" s="16"/>
    </row>
    <row r="20" spans="1:26" hidden="1" x14ac:dyDescent="0.25">
      <c r="A20" s="91">
        <f>RANK(T20,T$18:T$21,1)</f>
        <v>3</v>
      </c>
      <c r="B20" s="16" t="str">
        <f>A6</f>
        <v>FC Volendam</v>
      </c>
      <c r="C20" s="90">
        <f>SUM(L11,M12,L15)</f>
        <v>0</v>
      </c>
      <c r="D20" s="90"/>
      <c r="E20" s="90">
        <f t="shared" si="3"/>
        <v>0</v>
      </c>
      <c r="F20" s="90">
        <f>SUM(I11,K12,I15)</f>
        <v>0</v>
      </c>
      <c r="G20" s="90">
        <f>SUM(K11,I12,K15)</f>
        <v>0</v>
      </c>
      <c r="H20" s="90">
        <f>RANK(C20,C$18:C$21,0)</f>
        <v>1</v>
      </c>
      <c r="I20" s="90">
        <f t="shared" si="4"/>
        <v>1</v>
      </c>
      <c r="J20" s="90">
        <f t="shared" si="4"/>
        <v>1</v>
      </c>
      <c r="K20" s="16">
        <f t="shared" si="5"/>
        <v>1</v>
      </c>
      <c r="L20" s="16">
        <f>H20*20^3+I20*20^2+J20*20^1</f>
        <v>8420</v>
      </c>
      <c r="M20" s="90" t="str">
        <f>IF(K20=K18,M12,"")</f>
        <v/>
      </c>
      <c r="N20" s="90" t="str">
        <f>IF(K20=K19,L15,"")</f>
        <v/>
      </c>
      <c r="O20" s="90" t="s">
        <v>18</v>
      </c>
      <c r="P20" s="90" t="str">
        <f>IF(K20=K21,L11,"")</f>
        <v/>
      </c>
      <c r="Q20" s="90">
        <f t="shared" si="6"/>
        <v>0</v>
      </c>
      <c r="R20" s="90">
        <f>IF(AND(N20="",M20="",P20=""),0,RANK(Q20,Q$18:Q$21,0))</f>
        <v>0</v>
      </c>
      <c r="S20" s="90">
        <f>(1+SUMPRODUCT(--(B20&gt;B$18:B$21)))</f>
        <v>3</v>
      </c>
      <c r="T20" s="90">
        <f>K20*20^4+R20*20^3+S20*20^2</f>
        <v>161200</v>
      </c>
      <c r="U20" s="16"/>
      <c r="V20" s="17"/>
      <c r="W20" s="16"/>
      <c r="X20" s="16"/>
      <c r="Y20" s="16"/>
      <c r="Z20" s="16"/>
    </row>
    <row r="21" spans="1:26" hidden="1" x14ac:dyDescent="0.25">
      <c r="A21" s="91">
        <f>RANK(T21,T$18:T$21,1)</f>
        <v>1</v>
      </c>
      <c r="B21" s="16" t="str">
        <f>A7</f>
        <v>Cambuur Leeuwarden</v>
      </c>
      <c r="C21" s="90">
        <f>SUM(M11,M13,L14)</f>
        <v>0</v>
      </c>
      <c r="D21" s="90"/>
      <c r="E21" s="90">
        <f t="shared" si="3"/>
        <v>0</v>
      </c>
      <c r="F21" s="90">
        <f>SUM(K11,K13,I14)</f>
        <v>0</v>
      </c>
      <c r="G21" s="90">
        <f>SUM(I11,I13,K14)</f>
        <v>0</v>
      </c>
      <c r="H21" s="90">
        <f>RANK(C21,C$18:C$21,0)</f>
        <v>1</v>
      </c>
      <c r="I21" s="90">
        <f t="shared" si="4"/>
        <v>1</v>
      </c>
      <c r="J21" s="90">
        <f t="shared" si="4"/>
        <v>1</v>
      </c>
      <c r="K21" s="16">
        <f t="shared" si="5"/>
        <v>1</v>
      </c>
      <c r="L21" s="16">
        <f>H21*20^3+I21*20^2+J21*20^1</f>
        <v>8420</v>
      </c>
      <c r="M21" s="90" t="str">
        <f>IF(K21=K18,L14,"")</f>
        <v/>
      </c>
      <c r="N21" s="90" t="str">
        <f>IF(K21=K19,M13,"")</f>
        <v/>
      </c>
      <c r="O21" s="90" t="str">
        <f>IF(K21=K20,M11,"")</f>
        <v/>
      </c>
      <c r="P21" s="90" t="s">
        <v>18</v>
      </c>
      <c r="Q21" s="90">
        <f t="shared" si="6"/>
        <v>0</v>
      </c>
      <c r="R21" s="90">
        <f>IF(AND(N21="",O21="",M21=""),0,RANK(Q21,Q$18:Q$21,0))</f>
        <v>0</v>
      </c>
      <c r="S21" s="90">
        <f>(1+SUMPRODUCT(--(B21&gt;B$18:B$21)))</f>
        <v>1</v>
      </c>
      <c r="T21" s="90">
        <f>K21*20^4+R21*20^3+S21*20^2</f>
        <v>160400</v>
      </c>
      <c r="U21" s="16"/>
      <c r="V21" s="17"/>
      <c r="W21" s="16"/>
      <c r="X21" s="16"/>
      <c r="Y21" s="16"/>
      <c r="Z21" s="16"/>
    </row>
    <row r="22" spans="1:26" hidden="1" x14ac:dyDescent="0.25">
      <c r="A22" s="91"/>
      <c r="B22" s="16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17"/>
      <c r="W22" s="16"/>
      <c r="X22" s="16"/>
      <c r="Y22" s="16"/>
      <c r="Z22" s="16"/>
    </row>
    <row r="23" spans="1:26" ht="15.75" thickBot="1" x14ac:dyDescent="0.3">
      <c r="A23" s="91"/>
      <c r="B23" s="16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7"/>
      <c r="W23" s="16"/>
      <c r="X23" s="16"/>
      <c r="Y23" s="16"/>
      <c r="Z23" s="16"/>
    </row>
    <row r="24" spans="1:26" ht="47.25" thickBot="1" x14ac:dyDescent="0.75">
      <c r="A24" s="212" t="s">
        <v>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4"/>
      <c r="W24" s="16"/>
      <c r="X24" s="17"/>
      <c r="Y24" s="16"/>
      <c r="Z24" s="90"/>
    </row>
    <row r="25" spans="1:26" ht="15.75" thickBot="1" x14ac:dyDescent="0.3">
      <c r="A25" s="240" t="s">
        <v>3</v>
      </c>
      <c r="B25" s="241"/>
      <c r="C25" s="241"/>
      <c r="D25" s="241"/>
      <c r="E25" s="241"/>
      <c r="F25" s="241"/>
      <c r="G25" s="242"/>
      <c r="H25" s="18"/>
      <c r="I25" s="18"/>
      <c r="J25" s="18"/>
      <c r="K25" s="20"/>
      <c r="L25" s="18"/>
      <c r="M25" s="19"/>
      <c r="N25" s="18"/>
      <c r="O25" s="20"/>
      <c r="P25" s="20"/>
      <c r="Q25" s="93" t="s">
        <v>4</v>
      </c>
      <c r="R25" s="94" t="s">
        <v>5</v>
      </c>
      <c r="S25" s="95" t="s">
        <v>6</v>
      </c>
      <c r="T25" s="94" t="s">
        <v>7</v>
      </c>
      <c r="U25" s="94" t="s">
        <v>8</v>
      </c>
      <c r="V25" s="96" t="s">
        <v>9</v>
      </c>
      <c r="W25" s="16"/>
      <c r="X25" s="17"/>
      <c r="Y25" s="16"/>
      <c r="Z25" s="90"/>
    </row>
    <row r="26" spans="1:26" ht="15.75" thickBot="1" x14ac:dyDescent="0.3">
      <c r="A26" s="243" t="s">
        <v>68</v>
      </c>
      <c r="B26" s="244"/>
      <c r="C26" s="244"/>
      <c r="D26" s="244"/>
      <c r="E26" s="244"/>
      <c r="F26" s="244"/>
      <c r="G26" s="245"/>
      <c r="H26" s="20"/>
      <c r="I26" s="25"/>
      <c r="J26" s="20"/>
      <c r="K26" s="20"/>
      <c r="L26" s="20">
        <f>RANK(M26,M$26:M$29,1)</f>
        <v>1</v>
      </c>
      <c r="M26" s="26">
        <f>K40*20^4+R40*20^1</f>
        <v>160000</v>
      </c>
      <c r="N26" s="20"/>
      <c r="O26" s="20"/>
      <c r="P26" s="97">
        <v>1</v>
      </c>
      <c r="Q26" s="27">
        <f>VLOOKUP(R26,A$26:L$29,12,FALSE)</f>
        <v>1</v>
      </c>
      <c r="R26" s="28" t="str">
        <f>VLOOKUP(P26,A$40:T$43,2,FALSE)</f>
        <v>Almere City</v>
      </c>
      <c r="S26" s="29">
        <f>VLOOKUP(P26,A$40:T$43,3,FALSE)</f>
        <v>0</v>
      </c>
      <c r="T26" s="30">
        <f>VLOOKUP(P26,A$40:T$43,5,FALSE)</f>
        <v>0</v>
      </c>
      <c r="U26" s="30">
        <f>VLOOKUP(P26,A$40:T$43,5,FALSE)</f>
        <v>0</v>
      </c>
      <c r="V26" s="31">
        <f>VLOOKUP(P26,A$40:T$43,6,FALSE)</f>
        <v>0</v>
      </c>
      <c r="W26" s="16"/>
      <c r="X26" s="17"/>
      <c r="Y26" s="16"/>
      <c r="Z26" s="90"/>
    </row>
    <row r="27" spans="1:26" ht="15.75" thickBot="1" x14ac:dyDescent="0.3">
      <c r="A27" s="246" t="s">
        <v>69</v>
      </c>
      <c r="B27" s="247"/>
      <c r="C27" s="247"/>
      <c r="D27" s="247"/>
      <c r="E27" s="247"/>
      <c r="F27" s="247"/>
      <c r="G27" s="248"/>
      <c r="H27" s="20"/>
      <c r="I27" s="25"/>
      <c r="J27" s="20"/>
      <c r="K27" s="20"/>
      <c r="L27" s="20">
        <f>RANK(M27,M$26:M$29,1)</f>
        <v>1</v>
      </c>
      <c r="M27" s="26">
        <f>K41*20^4+R41*20^1</f>
        <v>160000</v>
      </c>
      <c r="N27" s="20"/>
      <c r="O27" s="20"/>
      <c r="P27" s="98">
        <v>2</v>
      </c>
      <c r="Q27" s="99">
        <f>VLOOKUP(R27,A$26:L$29,12,FALSE)</f>
        <v>1</v>
      </c>
      <c r="R27" s="100" t="str">
        <f>VLOOKUP(P27,A$40:T$43,2,FALSE)</f>
        <v>NAC Breda</v>
      </c>
      <c r="S27" s="101">
        <f>VLOOKUP(P27,A$40:T$43,3,FALSE)</f>
        <v>0</v>
      </c>
      <c r="T27" s="102">
        <f>VLOOKUP(P27,A$40:T$43,5,FALSE)</f>
        <v>0</v>
      </c>
      <c r="U27" s="102">
        <f>VLOOKUP(P27,A$40:T$43,5,FALSE)</f>
        <v>0</v>
      </c>
      <c r="V27" s="103">
        <f>VLOOKUP(P27,A$40:T$43,6,FALSE)</f>
        <v>0</v>
      </c>
      <c r="W27" s="16"/>
      <c r="X27" s="17"/>
      <c r="Y27" s="16"/>
      <c r="Z27" s="90"/>
    </row>
    <row r="28" spans="1:26" ht="15.75" thickBot="1" x14ac:dyDescent="0.3">
      <c r="A28" s="249" t="s">
        <v>70</v>
      </c>
      <c r="B28" s="250"/>
      <c r="C28" s="250"/>
      <c r="D28" s="250"/>
      <c r="E28" s="250"/>
      <c r="F28" s="250"/>
      <c r="G28" s="251"/>
      <c r="H28" s="20"/>
      <c r="I28" s="25"/>
      <c r="J28" s="20"/>
      <c r="K28" s="20"/>
      <c r="L28" s="20">
        <f>RANK(M28,M$26:M$29,1)</f>
        <v>1</v>
      </c>
      <c r="M28" s="26">
        <f>K42*20^4+R42*20^1</f>
        <v>160000</v>
      </c>
      <c r="N28" s="20"/>
      <c r="O28" s="20"/>
      <c r="P28" s="98">
        <v>3</v>
      </c>
      <c r="Q28" s="27">
        <f>VLOOKUP(R28,A$26:L$29,12,FALSE)</f>
        <v>1</v>
      </c>
      <c r="R28" s="28" t="str">
        <f>VLOOKUP(P28,A$40:T$43,2,FALSE)</f>
        <v>NEC Nijmegen</v>
      </c>
      <c r="S28" s="29">
        <f>VLOOKUP(P28,A$40:T$43,3,FALSE)</f>
        <v>0</v>
      </c>
      <c r="T28" s="30">
        <f>VLOOKUP(P28,A$40:T$43,5,FALSE)</f>
        <v>0</v>
      </c>
      <c r="U28" s="30">
        <f>VLOOKUP(P28,A$40:T$43,5,FALSE)</f>
        <v>0</v>
      </c>
      <c r="V28" s="31">
        <f>VLOOKUP(P28,A$40:T$43,6,FALSE)</f>
        <v>0</v>
      </c>
      <c r="W28" s="16"/>
      <c r="X28" s="17"/>
      <c r="Y28" s="16"/>
      <c r="Z28" s="90"/>
    </row>
    <row r="29" spans="1:26" ht="15.75" thickBot="1" x14ac:dyDescent="0.3">
      <c r="A29" s="252" t="s">
        <v>71</v>
      </c>
      <c r="B29" s="253"/>
      <c r="C29" s="253"/>
      <c r="D29" s="253"/>
      <c r="E29" s="253"/>
      <c r="F29" s="253"/>
      <c r="G29" s="254"/>
      <c r="H29" s="20"/>
      <c r="I29" s="25"/>
      <c r="J29" s="20"/>
      <c r="K29" s="20"/>
      <c r="L29" s="20">
        <f>RANK(M29,M$26:M$29,1)</f>
        <v>1</v>
      </c>
      <c r="M29" s="26">
        <f>K43*20^4+R43*20^1</f>
        <v>160000</v>
      </c>
      <c r="N29" s="20"/>
      <c r="O29" s="20"/>
      <c r="P29" s="104">
        <v>4</v>
      </c>
      <c r="Q29" s="105">
        <f>VLOOKUP(R29,A$26:L$29,12,FALSE)</f>
        <v>1</v>
      </c>
      <c r="R29" s="106" t="str">
        <f>VLOOKUP(P29,A$40:T$43,2,FALSE)</f>
        <v>Telstar</v>
      </c>
      <c r="S29" s="107">
        <f>VLOOKUP(P29,A$40:T$43,3,FALSE)</f>
        <v>0</v>
      </c>
      <c r="T29" s="108">
        <f>VLOOKUP(P29,A$40:T$43,5,FALSE)</f>
        <v>0</v>
      </c>
      <c r="U29" s="108">
        <f>VLOOKUP(P29,A$40:T$43,5,FALSE)</f>
        <v>0</v>
      </c>
      <c r="V29" s="109">
        <f>VLOOKUP(P29,A$40:T$43,6,FALSE)</f>
        <v>0</v>
      </c>
      <c r="W29" s="16"/>
      <c r="X29" s="17"/>
      <c r="Y29" s="16"/>
      <c r="Z29" s="90"/>
    </row>
    <row r="30" spans="1:26" ht="15.75" thickBot="1" x14ac:dyDescent="0.3">
      <c r="A30" s="44"/>
      <c r="B30" s="20"/>
      <c r="C30" s="20"/>
      <c r="D30" s="20"/>
      <c r="E30" s="25"/>
      <c r="F30" s="20"/>
      <c r="G30" s="20"/>
      <c r="H30" s="20"/>
      <c r="I30" s="25"/>
      <c r="J30" s="20"/>
      <c r="K30" s="20"/>
      <c r="L30" s="25"/>
      <c r="M30" s="20"/>
      <c r="N30" s="20"/>
      <c r="O30" s="20"/>
      <c r="P30" s="20"/>
      <c r="Q30" s="20"/>
      <c r="R30" s="20"/>
      <c r="S30" s="20"/>
      <c r="T30" s="20"/>
      <c r="U30" s="20"/>
      <c r="V30" s="45"/>
      <c r="W30" s="16"/>
      <c r="X30" s="17"/>
      <c r="Y30" s="16"/>
      <c r="Z30" s="90"/>
    </row>
    <row r="31" spans="1:26" ht="15.75" thickBot="1" x14ac:dyDescent="0.3">
      <c r="A31" s="265" t="s">
        <v>10</v>
      </c>
      <c r="B31" s="238"/>
      <c r="C31" s="110"/>
      <c r="D31" s="111"/>
      <c r="E31" s="111"/>
      <c r="F31" s="94"/>
      <c r="G31" s="112" t="s">
        <v>12</v>
      </c>
      <c r="H31" s="94" t="s">
        <v>2</v>
      </c>
      <c r="I31" s="237" t="s">
        <v>13</v>
      </c>
      <c r="J31" s="238"/>
      <c r="K31" s="239"/>
      <c r="L31" s="113" t="s">
        <v>14</v>
      </c>
      <c r="M31" s="114" t="s">
        <v>15</v>
      </c>
      <c r="N31" s="20"/>
      <c r="O31" s="20"/>
      <c r="P31" s="20"/>
      <c r="Q31" s="20"/>
      <c r="R31" s="20"/>
      <c r="S31" s="20"/>
      <c r="T31" s="20"/>
      <c r="U31" s="20"/>
      <c r="V31" s="45"/>
      <c r="W31" s="16"/>
      <c r="X31" s="17"/>
      <c r="Y31" s="16"/>
      <c r="Z31" s="90"/>
    </row>
    <row r="32" spans="1:26" x14ac:dyDescent="0.25">
      <c r="A32" s="52">
        <v>0.47916666666666669</v>
      </c>
      <c r="B32" s="53" t="s">
        <v>16</v>
      </c>
      <c r="C32" s="54" t="s">
        <v>17</v>
      </c>
      <c r="D32" s="56"/>
      <c r="E32" s="56" t="str">
        <f>A26</f>
        <v>NAC Breda</v>
      </c>
      <c r="F32" s="30" t="s">
        <v>18</v>
      </c>
      <c r="G32" s="57" t="str">
        <f>A27</f>
        <v>Almere City</v>
      </c>
      <c r="H32" s="29">
        <v>3</v>
      </c>
      <c r="I32" s="1"/>
      <c r="J32" s="30" t="s">
        <v>18</v>
      </c>
      <c r="K32" s="1"/>
      <c r="L32" s="58" t="str">
        <f t="shared" ref="L32:L37" si="7">IF(OR(I32="",K32=""),"",IF(I32&gt;K32,3,IF(K32&gt;I32,0,IF(K32=I32,1,"FOUT"))))</f>
        <v/>
      </c>
      <c r="M32" s="59" t="str">
        <f t="shared" ref="M32:M37" si="8">IF(OR(I32="",K32=""),"",IF(K32&gt;I32,3,IF(I32&gt;K32,0,IF(I32=K32,1,"FOUT"))))</f>
        <v/>
      </c>
      <c r="N32" s="20"/>
      <c r="O32" s="20"/>
      <c r="P32" s="20"/>
      <c r="Q32" s="20"/>
      <c r="R32" s="20"/>
      <c r="S32" s="20"/>
      <c r="T32" s="20"/>
      <c r="U32" s="20"/>
      <c r="V32" s="45"/>
      <c r="W32" s="16"/>
      <c r="X32" s="17"/>
      <c r="Y32" s="16"/>
      <c r="Z32" s="90"/>
    </row>
    <row r="33" spans="1:26" x14ac:dyDescent="0.25">
      <c r="A33" s="115">
        <v>0.47916666666666669</v>
      </c>
      <c r="B33" s="116" t="s">
        <v>16</v>
      </c>
      <c r="C33" s="117" t="s">
        <v>17</v>
      </c>
      <c r="D33" s="118"/>
      <c r="E33" s="118" t="str">
        <f>A28</f>
        <v>NEC Nijmegen</v>
      </c>
      <c r="F33" s="119" t="s">
        <v>18</v>
      </c>
      <c r="G33" s="120" t="str">
        <f>A29</f>
        <v>Telstar</v>
      </c>
      <c r="H33" s="121">
        <v>4</v>
      </c>
      <c r="I33" s="6"/>
      <c r="J33" s="119" t="s">
        <v>18</v>
      </c>
      <c r="K33" s="6"/>
      <c r="L33" s="58" t="str">
        <f t="shared" si="7"/>
        <v/>
      </c>
      <c r="M33" s="59" t="str">
        <f t="shared" si="8"/>
        <v/>
      </c>
      <c r="N33" s="20"/>
      <c r="O33" s="20"/>
      <c r="P33" s="20"/>
      <c r="Q33" s="20"/>
      <c r="R33" s="20"/>
      <c r="S33" s="20"/>
      <c r="T33" s="20"/>
      <c r="U33" s="20"/>
      <c r="V33" s="45"/>
      <c r="W33" s="16"/>
      <c r="X33" s="17"/>
      <c r="Y33" s="16"/>
      <c r="Z33" s="90"/>
    </row>
    <row r="34" spans="1:26" x14ac:dyDescent="0.25">
      <c r="A34" s="68">
        <v>0.49305555555555558</v>
      </c>
      <c r="B34" s="69" t="s">
        <v>16</v>
      </c>
      <c r="C34" s="70" t="s">
        <v>17</v>
      </c>
      <c r="D34" s="72"/>
      <c r="E34" s="72" t="str">
        <f>A26</f>
        <v>NAC Breda</v>
      </c>
      <c r="F34" s="73" t="s">
        <v>18</v>
      </c>
      <c r="G34" s="74" t="str">
        <f>A28</f>
        <v>NEC Nijmegen</v>
      </c>
      <c r="H34" s="75">
        <v>3</v>
      </c>
      <c r="I34" s="2"/>
      <c r="J34" s="73" t="s">
        <v>18</v>
      </c>
      <c r="K34" s="2"/>
      <c r="L34" s="58" t="str">
        <f t="shared" si="7"/>
        <v/>
      </c>
      <c r="M34" s="59" t="str">
        <f t="shared" si="8"/>
        <v/>
      </c>
      <c r="N34" s="20"/>
      <c r="O34" s="20"/>
      <c r="P34" s="20"/>
      <c r="Q34" s="20"/>
      <c r="R34" s="20"/>
      <c r="S34" s="20"/>
      <c r="T34" s="20"/>
      <c r="U34" s="20"/>
      <c r="V34" s="45"/>
      <c r="W34" s="16"/>
      <c r="X34" s="17"/>
      <c r="Y34" s="16"/>
      <c r="Z34" s="90"/>
    </row>
    <row r="35" spans="1:26" x14ac:dyDescent="0.25">
      <c r="A35" s="115">
        <v>0.49305555555555558</v>
      </c>
      <c r="B35" s="116" t="s">
        <v>16</v>
      </c>
      <c r="C35" s="117" t="s">
        <v>17</v>
      </c>
      <c r="D35" s="118"/>
      <c r="E35" s="118" t="str">
        <f>A27</f>
        <v>Almere City</v>
      </c>
      <c r="F35" s="119" t="s">
        <v>18</v>
      </c>
      <c r="G35" s="120" t="str">
        <f>A29</f>
        <v>Telstar</v>
      </c>
      <c r="H35" s="121">
        <v>4</v>
      </c>
      <c r="I35" s="6"/>
      <c r="J35" s="119" t="s">
        <v>18</v>
      </c>
      <c r="K35" s="6"/>
      <c r="L35" s="58" t="str">
        <f t="shared" si="7"/>
        <v/>
      </c>
      <c r="M35" s="59" t="str">
        <f t="shared" si="8"/>
        <v/>
      </c>
      <c r="N35" s="20"/>
      <c r="O35" s="20"/>
      <c r="P35" s="20"/>
      <c r="Q35" s="20"/>
      <c r="R35" s="20"/>
      <c r="S35" s="20"/>
      <c r="T35" s="20"/>
      <c r="U35" s="20"/>
      <c r="V35" s="45"/>
      <c r="W35" s="16"/>
      <c r="X35" s="17"/>
      <c r="Y35" s="16"/>
      <c r="Z35" s="90"/>
    </row>
    <row r="36" spans="1:26" x14ac:dyDescent="0.25">
      <c r="A36" s="68">
        <v>0.50694444444444442</v>
      </c>
      <c r="B36" s="69" t="s">
        <v>16</v>
      </c>
      <c r="C36" s="70" t="s">
        <v>17</v>
      </c>
      <c r="D36" s="72"/>
      <c r="E36" s="72" t="str">
        <f>A29</f>
        <v>Telstar</v>
      </c>
      <c r="F36" s="73" t="s">
        <v>18</v>
      </c>
      <c r="G36" s="74" t="str">
        <f>A26</f>
        <v>NAC Breda</v>
      </c>
      <c r="H36" s="75">
        <v>3</v>
      </c>
      <c r="I36" s="2"/>
      <c r="J36" s="73" t="s">
        <v>18</v>
      </c>
      <c r="K36" s="2"/>
      <c r="L36" s="58" t="str">
        <f t="shared" si="7"/>
        <v/>
      </c>
      <c r="M36" s="59" t="str">
        <f t="shared" si="8"/>
        <v/>
      </c>
      <c r="N36" s="20"/>
      <c r="O36" s="20"/>
      <c r="P36" s="20"/>
      <c r="Q36" s="20"/>
      <c r="R36" s="20"/>
      <c r="S36" s="20"/>
      <c r="T36" s="20"/>
      <c r="U36" s="20"/>
      <c r="V36" s="45"/>
      <c r="W36" s="16"/>
      <c r="X36" s="17"/>
      <c r="Y36" s="16"/>
      <c r="Z36" s="90"/>
    </row>
    <row r="37" spans="1:26" ht="15.75" thickBot="1" x14ac:dyDescent="0.3">
      <c r="A37" s="122">
        <v>0.50694444444444442</v>
      </c>
      <c r="B37" s="123" t="s">
        <v>16</v>
      </c>
      <c r="C37" s="124" t="s">
        <v>17</v>
      </c>
      <c r="D37" s="125"/>
      <c r="E37" s="125" t="str">
        <f>A28</f>
        <v>NEC Nijmegen</v>
      </c>
      <c r="F37" s="126" t="s">
        <v>18</v>
      </c>
      <c r="G37" s="127" t="str">
        <f>A27</f>
        <v>Almere City</v>
      </c>
      <c r="H37" s="128">
        <v>4</v>
      </c>
      <c r="I37" s="7"/>
      <c r="J37" s="126" t="s">
        <v>18</v>
      </c>
      <c r="K37" s="7"/>
      <c r="L37" s="84" t="str">
        <f t="shared" si="7"/>
        <v/>
      </c>
      <c r="M37" s="85" t="str">
        <f t="shared" si="8"/>
        <v/>
      </c>
      <c r="N37" s="86"/>
      <c r="O37" s="86"/>
      <c r="P37" s="86"/>
      <c r="Q37" s="86"/>
      <c r="R37" s="86"/>
      <c r="S37" s="86"/>
      <c r="T37" s="86"/>
      <c r="U37" s="86"/>
      <c r="V37" s="87"/>
      <c r="W37" s="16"/>
      <c r="X37" s="17"/>
      <c r="Y37" s="16"/>
      <c r="Z37" s="90"/>
    </row>
    <row r="38" spans="1:26" x14ac:dyDescent="0.25">
      <c r="A38" s="89"/>
      <c r="B38" s="89"/>
      <c r="C38" s="89"/>
      <c r="D38" s="89"/>
      <c r="E38" s="90"/>
      <c r="F38" s="16"/>
      <c r="G38" s="16"/>
      <c r="H38" s="90"/>
      <c r="I38" s="90"/>
      <c r="J38" s="90"/>
      <c r="K38" s="90"/>
      <c r="L38" s="90"/>
      <c r="M38" s="90"/>
      <c r="N38" s="16"/>
      <c r="O38" s="16"/>
      <c r="P38" s="16"/>
      <c r="Q38" s="16"/>
      <c r="R38" s="16"/>
      <c r="S38" s="16"/>
      <c r="T38" s="16"/>
      <c r="U38" s="17"/>
      <c r="V38" s="17"/>
      <c r="W38" s="16"/>
      <c r="X38" s="17"/>
      <c r="Y38" s="16"/>
      <c r="Z38" s="90"/>
    </row>
    <row r="39" spans="1:26" hidden="1" x14ac:dyDescent="0.25">
      <c r="A39" s="91"/>
      <c r="B39" s="16"/>
      <c r="C39" s="16" t="s">
        <v>19</v>
      </c>
      <c r="D39" s="16"/>
      <c r="E39" s="90" t="s">
        <v>20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25</v>
      </c>
      <c r="K39" s="90" t="s">
        <v>26</v>
      </c>
      <c r="L39" s="16" t="s">
        <v>27</v>
      </c>
      <c r="M39" s="90" t="str">
        <f>B40</f>
        <v>NAC Breda</v>
      </c>
      <c r="N39" s="90" t="str">
        <f>B41</f>
        <v>Almere City</v>
      </c>
      <c r="O39" s="90" t="str">
        <f>B42</f>
        <v>NEC Nijmegen</v>
      </c>
      <c r="P39" s="90" t="str">
        <f>B43</f>
        <v>Telstar</v>
      </c>
      <c r="Q39" s="90" t="s">
        <v>28</v>
      </c>
      <c r="R39" s="90" t="s">
        <v>29</v>
      </c>
      <c r="S39" s="90" t="s">
        <v>30</v>
      </c>
      <c r="T39" s="90" t="s">
        <v>31</v>
      </c>
      <c r="U39" s="17"/>
      <c r="V39" s="17"/>
      <c r="W39" s="16"/>
      <c r="X39" s="17"/>
      <c r="Y39" s="16"/>
      <c r="Z39" s="90"/>
    </row>
    <row r="40" spans="1:26" hidden="1" x14ac:dyDescent="0.25">
      <c r="A40" s="91">
        <f>RANK(T40,T$40:T$43,1)</f>
        <v>2</v>
      </c>
      <c r="B40" s="16" t="str">
        <f>A26</f>
        <v>NAC Breda</v>
      </c>
      <c r="C40" s="90">
        <f>SUM(L32,L34,M36)</f>
        <v>0</v>
      </c>
      <c r="D40" s="16"/>
      <c r="E40" s="90">
        <f>F40-G40</f>
        <v>0</v>
      </c>
      <c r="F40" s="90">
        <f>SUM(I32,I34,K36)</f>
        <v>0</v>
      </c>
      <c r="G40" s="90">
        <f>SUM(K32,K34,I36)</f>
        <v>0</v>
      </c>
      <c r="H40" s="90">
        <f>RANK(C40,C$40:C$43,0)</f>
        <v>1</v>
      </c>
      <c r="I40" s="90">
        <f t="shared" ref="I40:J43" si="9">RANK(E40,E$40:E$43,0)</f>
        <v>1</v>
      </c>
      <c r="J40" s="90">
        <f t="shared" si="9"/>
        <v>1</v>
      </c>
      <c r="K40" s="16">
        <f>RANK(L40,L$40:L$43,1)</f>
        <v>1</v>
      </c>
      <c r="L40" s="16">
        <f>H40*20^3+I40*20^2+J40*20^1</f>
        <v>8420</v>
      </c>
      <c r="M40" s="90" t="s">
        <v>18</v>
      </c>
      <c r="N40" s="90" t="str">
        <f>IF(K40=K41,L32,"")</f>
        <v/>
      </c>
      <c r="O40" s="90" t="str">
        <f>IF(K40=K42,L34,"")</f>
        <v/>
      </c>
      <c r="P40" s="90" t="str">
        <f>IF(K40=K43,M36,"")</f>
        <v/>
      </c>
      <c r="Q40" s="90">
        <f>SUM(M40:P40)</f>
        <v>0</v>
      </c>
      <c r="R40" s="90">
        <f>IF(AND(N40="",O40="",P40=""),0,RANK(Q40,Q$40:Q$43,0))</f>
        <v>0</v>
      </c>
      <c r="S40" s="90">
        <f>(1+SUMPRODUCT(--(B40&gt;B$40:B$43)))</f>
        <v>2</v>
      </c>
      <c r="T40" s="90">
        <f>K40*20^4+R40*20^3+S40*20^2</f>
        <v>160800</v>
      </c>
      <c r="U40" s="17"/>
      <c r="V40" s="17"/>
      <c r="W40" s="16"/>
      <c r="X40" s="17"/>
      <c r="Y40" s="16"/>
      <c r="Z40" s="90"/>
    </row>
    <row r="41" spans="1:26" hidden="1" x14ac:dyDescent="0.25">
      <c r="A41" s="91">
        <f>RANK(T41,T$40:T$43,1)</f>
        <v>1</v>
      </c>
      <c r="B41" s="16" t="str">
        <f>A27</f>
        <v>Almere City</v>
      </c>
      <c r="C41" s="90">
        <f>SUM(M32,L35,M37)</f>
        <v>0</v>
      </c>
      <c r="D41" s="16"/>
      <c r="E41" s="90">
        <f>F41-G41</f>
        <v>0</v>
      </c>
      <c r="F41" s="90">
        <f>SUM(K32,I35,K37)</f>
        <v>0</v>
      </c>
      <c r="G41" s="90">
        <f>SUM(I32,K35,I37)</f>
        <v>0</v>
      </c>
      <c r="H41" s="90">
        <f>RANK(C41,C$40:C$43,0)</f>
        <v>1</v>
      </c>
      <c r="I41" s="90">
        <f t="shared" si="9"/>
        <v>1</v>
      </c>
      <c r="J41" s="90">
        <f t="shared" si="9"/>
        <v>1</v>
      </c>
      <c r="K41" s="16">
        <f>RANK(L41,L$40:L$43,1)</f>
        <v>1</v>
      </c>
      <c r="L41" s="16">
        <f>H41*20^3+I41*20^2+J41*20^1</f>
        <v>8420</v>
      </c>
      <c r="M41" s="90" t="str">
        <f>IF(K41=K40,M32,"")</f>
        <v/>
      </c>
      <c r="N41" s="90" t="s">
        <v>18</v>
      </c>
      <c r="O41" s="90" t="str">
        <f>IF(K41=K42,M37,"")</f>
        <v/>
      </c>
      <c r="P41" s="90" t="str">
        <f>IF(K41=K43,L35,"")</f>
        <v/>
      </c>
      <c r="Q41" s="90">
        <f>SUM(M41:P41)</f>
        <v>0</v>
      </c>
      <c r="R41" s="90">
        <f>IF(AND(M41="",O41="",P41=""),0,RANK(Q41,Q$40:Q$43,0))</f>
        <v>0</v>
      </c>
      <c r="S41" s="90">
        <f>(1+SUMPRODUCT(--(B41&gt;B$40:B$43)))</f>
        <v>1</v>
      </c>
      <c r="T41" s="90">
        <f>K41*20^4+R41*20^3+S41*20^2</f>
        <v>160400</v>
      </c>
      <c r="U41" s="17"/>
      <c r="V41" s="17"/>
      <c r="W41" s="16"/>
      <c r="X41" s="17"/>
      <c r="Y41" s="16"/>
      <c r="Z41" s="90"/>
    </row>
    <row r="42" spans="1:26" hidden="1" x14ac:dyDescent="0.25">
      <c r="A42" s="91">
        <f>RANK(T42,T$40:T$43,1)</f>
        <v>3</v>
      </c>
      <c r="B42" s="16" t="str">
        <f>A28</f>
        <v>NEC Nijmegen</v>
      </c>
      <c r="C42" s="90">
        <f>SUM(L33,M34,L37)</f>
        <v>0</v>
      </c>
      <c r="D42" s="16"/>
      <c r="E42" s="90">
        <f>F42-G42</f>
        <v>0</v>
      </c>
      <c r="F42" s="90">
        <f>SUM(I33,K34,I37)</f>
        <v>0</v>
      </c>
      <c r="G42" s="90">
        <f>SUM(K33,I34,K37)</f>
        <v>0</v>
      </c>
      <c r="H42" s="90">
        <f>RANK(C42,C$40:C$43,0)</f>
        <v>1</v>
      </c>
      <c r="I42" s="90">
        <f t="shared" si="9"/>
        <v>1</v>
      </c>
      <c r="J42" s="90">
        <f t="shared" si="9"/>
        <v>1</v>
      </c>
      <c r="K42" s="16">
        <f>RANK(L42,L$40:L$43,1)</f>
        <v>1</v>
      </c>
      <c r="L42" s="16">
        <f>H42*20^3+I42*20^2+J42*20^1</f>
        <v>8420</v>
      </c>
      <c r="M42" s="90" t="str">
        <f>IF(K42=K40,M34,"")</f>
        <v/>
      </c>
      <c r="N42" s="90" t="str">
        <f>IF(K42=K41,L37,"")</f>
        <v/>
      </c>
      <c r="O42" s="90" t="s">
        <v>18</v>
      </c>
      <c r="P42" s="90" t="str">
        <f>IF(K42=K43,L33,"")</f>
        <v/>
      </c>
      <c r="Q42" s="90">
        <f>SUM(M42:P42)</f>
        <v>0</v>
      </c>
      <c r="R42" s="90">
        <f>IF(AND(N42="",M42="",P42=""),0,RANK(Q42,Q$40:Q$43,0))</f>
        <v>0</v>
      </c>
      <c r="S42" s="90">
        <f>(1+SUMPRODUCT(--(B42&gt;B$40:B$43)))</f>
        <v>3</v>
      </c>
      <c r="T42" s="90">
        <f>K42*20^4+R42*20^3+S42*20^2</f>
        <v>161200</v>
      </c>
      <c r="U42" s="17"/>
      <c r="V42" s="17"/>
      <c r="W42" s="16"/>
      <c r="X42" s="17"/>
      <c r="Y42" s="16"/>
      <c r="Z42" s="90"/>
    </row>
    <row r="43" spans="1:26" hidden="1" x14ac:dyDescent="0.25">
      <c r="A43" s="91">
        <f>RANK(T43,T$40:T$43,1)</f>
        <v>4</v>
      </c>
      <c r="B43" s="16" t="str">
        <f>A29</f>
        <v>Telstar</v>
      </c>
      <c r="C43" s="90">
        <f>SUM(M33,M35,L36)</f>
        <v>0</v>
      </c>
      <c r="D43" s="16"/>
      <c r="E43" s="90">
        <f>F43-G43</f>
        <v>0</v>
      </c>
      <c r="F43" s="90">
        <f>SUM(K33,K35,I36)</f>
        <v>0</v>
      </c>
      <c r="G43" s="90">
        <f>SUM(I33,I35,K36)</f>
        <v>0</v>
      </c>
      <c r="H43" s="90">
        <f>RANK(C43,C$40:C$43,0)</f>
        <v>1</v>
      </c>
      <c r="I43" s="90">
        <f t="shared" si="9"/>
        <v>1</v>
      </c>
      <c r="J43" s="90">
        <f t="shared" si="9"/>
        <v>1</v>
      </c>
      <c r="K43" s="16">
        <f>RANK(L43,L$40:L$43,1)</f>
        <v>1</v>
      </c>
      <c r="L43" s="16">
        <f>H43*20^3+I43*20^2+J43*20^1</f>
        <v>8420</v>
      </c>
      <c r="M43" s="90" t="str">
        <f>IF(K43=K40,L36,"")</f>
        <v/>
      </c>
      <c r="N43" s="90" t="str">
        <f>IF(K43=K41,M35,"")</f>
        <v/>
      </c>
      <c r="O43" s="90" t="str">
        <f>IF(K43=K42,M33,"")</f>
        <v/>
      </c>
      <c r="P43" s="90" t="s">
        <v>18</v>
      </c>
      <c r="Q43" s="90">
        <f>SUM(M43:P43)</f>
        <v>0</v>
      </c>
      <c r="R43" s="90">
        <f>IF(AND(N43="",O43="",M43=""),0,RANK(Q43,Q$40:Q$43,0))</f>
        <v>0</v>
      </c>
      <c r="S43" s="90">
        <f>(1+SUMPRODUCT(--(B43&gt;B$40:B$43)))</f>
        <v>4</v>
      </c>
      <c r="T43" s="90">
        <f>K43*20^4+R43*20^3+S43*20^2</f>
        <v>161600</v>
      </c>
      <c r="U43" s="17"/>
      <c r="V43" s="17"/>
      <c r="W43" s="16"/>
      <c r="X43" s="17"/>
      <c r="Y43" s="16"/>
      <c r="Z43" s="90"/>
    </row>
    <row r="44" spans="1:26" hidden="1" x14ac:dyDescent="0.25">
      <c r="A44" s="91"/>
      <c r="B44" s="1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7"/>
      <c r="V44" s="17"/>
      <c r="W44" s="16"/>
      <c r="X44" s="17"/>
      <c r="Y44" s="16"/>
      <c r="Z44" s="90"/>
    </row>
    <row r="45" spans="1:26" ht="15.75" thickBot="1" x14ac:dyDescent="0.3">
      <c r="A45" s="17"/>
      <c r="B45" s="1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7"/>
      <c r="V45" s="17"/>
      <c r="W45" s="16"/>
      <c r="X45" s="17"/>
      <c r="Y45" s="16"/>
      <c r="Z45" s="90"/>
    </row>
    <row r="46" spans="1:26" ht="47.25" thickBot="1" x14ac:dyDescent="0.75">
      <c r="A46" s="215" t="s">
        <v>43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7"/>
      <c r="L46" s="15"/>
      <c r="M46" s="15"/>
      <c r="N46" s="90"/>
      <c r="O46" s="90"/>
      <c r="P46" s="90"/>
      <c r="Q46" s="92"/>
      <c r="R46" s="92"/>
      <c r="S46" s="92"/>
      <c r="T46" s="92"/>
      <c r="U46" s="92"/>
      <c r="V46" s="17"/>
      <c r="W46" s="16"/>
      <c r="X46" s="16"/>
      <c r="Y46" s="16"/>
      <c r="Z46" s="16"/>
    </row>
    <row r="47" spans="1:26" ht="15.75" thickBot="1" x14ac:dyDescent="0.3">
      <c r="A47" s="218" t="s">
        <v>10</v>
      </c>
      <c r="B47" s="219"/>
      <c r="C47" s="129"/>
      <c r="D47" s="130" t="s">
        <v>48</v>
      </c>
      <c r="E47" s="131" t="s">
        <v>11</v>
      </c>
      <c r="F47" s="132"/>
      <c r="G47" s="133" t="s">
        <v>12</v>
      </c>
      <c r="H47" s="132" t="s">
        <v>2</v>
      </c>
      <c r="I47" s="220" t="s">
        <v>13</v>
      </c>
      <c r="J47" s="219"/>
      <c r="K47" s="221"/>
      <c r="L47" s="134" t="s">
        <v>45</v>
      </c>
      <c r="M47" s="135" t="s">
        <v>46</v>
      </c>
      <c r="N47" s="16"/>
      <c r="O47" s="16"/>
      <c r="P47" s="16"/>
      <c r="Q47" s="17"/>
      <c r="R47" s="17"/>
      <c r="S47" s="17"/>
      <c r="T47" s="17"/>
      <c r="U47" s="17"/>
      <c r="V47" s="17"/>
      <c r="W47" s="16"/>
      <c r="X47" s="16"/>
      <c r="Y47" s="16"/>
      <c r="Z47" s="16"/>
    </row>
    <row r="48" spans="1:26" x14ac:dyDescent="0.25">
      <c r="A48" s="136">
        <v>0.52083333333333337</v>
      </c>
      <c r="B48" s="137" t="s">
        <v>16</v>
      </c>
      <c r="C48" s="138" t="s">
        <v>17</v>
      </c>
      <c r="D48" s="137" t="s">
        <v>32</v>
      </c>
      <c r="E48" s="139" t="str">
        <f>IF($K$15="","A1",R4)</f>
        <v>A1</v>
      </c>
      <c r="F48" s="140" t="s">
        <v>18</v>
      </c>
      <c r="G48" s="141" t="str">
        <f>IF($K$15="","B2",R27)</f>
        <v>B2</v>
      </c>
      <c r="H48" s="142">
        <v>1</v>
      </c>
      <c r="I48" s="9"/>
      <c r="J48" s="143" t="s">
        <v>18</v>
      </c>
      <c r="K48" s="9"/>
      <c r="L48" s="144" t="str">
        <f>IF(OR(I48="",K48=""),"",IF(I48&gt;K48,E48,IF(K48&gt;I48,G48,IF(K48=I48,"GELIJK","FOUT"))))</f>
        <v/>
      </c>
      <c r="M48" s="145" t="str">
        <f>IF(OR(I48="",K48=""),"",IF(K48&gt;I48,E48,IF(I48&gt;K48,G48,IF(I48=K48,"GELIJK","FOUT"))))</f>
        <v/>
      </c>
      <c r="N48" s="16"/>
      <c r="O48" s="16"/>
      <c r="P48" s="16"/>
      <c r="Q48" s="17"/>
      <c r="R48" s="17"/>
      <c r="S48" s="17"/>
      <c r="T48" s="17"/>
      <c r="U48" s="17"/>
      <c r="V48" s="17"/>
      <c r="W48" s="16"/>
      <c r="X48" s="16"/>
      <c r="Y48" s="16"/>
      <c r="Z48" s="16"/>
    </row>
    <row r="49" spans="1:26" x14ac:dyDescent="0.25">
      <c r="A49" s="146">
        <v>0.52083333333333337</v>
      </c>
      <c r="B49" s="147" t="s">
        <v>16</v>
      </c>
      <c r="C49" s="148" t="s">
        <v>17</v>
      </c>
      <c r="D49" s="147" t="s">
        <v>33</v>
      </c>
      <c r="E49" s="149" t="str">
        <f>IF($K$15="","B1",R26)</f>
        <v>B1</v>
      </c>
      <c r="F49" s="150" t="s">
        <v>18</v>
      </c>
      <c r="G49" s="151" t="str">
        <f>IF($K$15="","A2",R5)</f>
        <v>A2</v>
      </c>
      <c r="H49" s="152">
        <v>2</v>
      </c>
      <c r="I49" s="10"/>
      <c r="J49" s="153" t="s">
        <v>18</v>
      </c>
      <c r="K49" s="10"/>
      <c r="L49" s="144" t="str">
        <f>IF(OR(I49="",K49=""),"",IF(I49&gt;K49,E49,IF(K49&gt;I49,G49,IF(K49=I49,"GELIJK","FOUT"))))</f>
        <v/>
      </c>
      <c r="M49" s="145" t="str">
        <f>IF(OR(I49="",K49=""),"",IF(K49&gt;I49,E49,IF(I49&gt;K49,G49,IF(I49=K49,"GELIJK","FOUT"))))</f>
        <v/>
      </c>
      <c r="N49" s="16"/>
      <c r="O49" s="16"/>
      <c r="P49" s="16"/>
      <c r="Q49" s="17"/>
      <c r="R49" s="17"/>
      <c r="S49" s="17"/>
      <c r="T49" s="17"/>
      <c r="U49" s="17"/>
      <c r="V49" s="17"/>
      <c r="W49" s="16"/>
      <c r="X49" s="16"/>
      <c r="Y49" s="16"/>
      <c r="Z49" s="16"/>
    </row>
    <row r="50" spans="1:26" x14ac:dyDescent="0.25">
      <c r="A50" s="154">
        <v>0.52083333333333337</v>
      </c>
      <c r="B50" s="155" t="s">
        <v>16</v>
      </c>
      <c r="C50" s="156" t="s">
        <v>17</v>
      </c>
      <c r="D50" s="155" t="s">
        <v>34</v>
      </c>
      <c r="E50" s="157" t="str">
        <f>IF($K$15="","A3",R6)</f>
        <v>A3</v>
      </c>
      <c r="F50" s="158" t="s">
        <v>18</v>
      </c>
      <c r="G50" s="159" t="str">
        <f>IF($K$15="","B4",R29)</f>
        <v>B4</v>
      </c>
      <c r="H50" s="160">
        <v>3</v>
      </c>
      <c r="I50" s="4"/>
      <c r="J50" s="161" t="s">
        <v>18</v>
      </c>
      <c r="K50" s="4"/>
      <c r="L50" s="144" t="str">
        <f>IF(OR(I50="",K50=""),"",IF(I50&gt;K50,E50,IF(K50&gt;I50,G50,IF(K50=I50,"GELIJK","FOUT"))))</f>
        <v/>
      </c>
      <c r="M50" s="145" t="str">
        <f>IF(OR(I50="",K50=""),"",IF(K50&gt;I50,E50,IF(I50&gt;K50,G50,IF(I50=K50,"GELIJK","FOUT"))))</f>
        <v/>
      </c>
      <c r="N50" s="16"/>
      <c r="O50" s="16"/>
      <c r="P50" s="16"/>
      <c r="Q50" s="17"/>
      <c r="R50" s="17"/>
      <c r="S50" s="17"/>
      <c r="T50" s="17"/>
      <c r="U50" s="17"/>
      <c r="V50" s="17"/>
      <c r="W50" s="16"/>
      <c r="X50" s="16"/>
      <c r="Y50" s="16"/>
      <c r="Z50" s="16"/>
    </row>
    <row r="51" spans="1:26" ht="15.75" thickBot="1" x14ac:dyDescent="0.3">
      <c r="A51" s="162">
        <v>0.52083333333333337</v>
      </c>
      <c r="B51" s="163" t="s">
        <v>16</v>
      </c>
      <c r="C51" s="164" t="s">
        <v>17</v>
      </c>
      <c r="D51" s="163" t="s">
        <v>35</v>
      </c>
      <c r="E51" s="165" t="str">
        <f>IF($K$15="","B3",R28)</f>
        <v>B3</v>
      </c>
      <c r="F51" s="166" t="s">
        <v>18</v>
      </c>
      <c r="G51" s="167" t="str">
        <f>IF($K$15="","A4",R7)</f>
        <v>A4</v>
      </c>
      <c r="H51" s="168">
        <v>4</v>
      </c>
      <c r="I51" s="11"/>
      <c r="J51" s="169" t="s">
        <v>18</v>
      </c>
      <c r="K51" s="11"/>
      <c r="L51" s="170" t="str">
        <f>IF(OR(I51="",K51=""),"",IF(I51&gt;K51,E51,IF(K51&gt;I51,G51,IF(K51=I51,"GELIJK","FOUT"))))</f>
        <v/>
      </c>
      <c r="M51" s="171" t="str">
        <f>IF(OR(I51="",K51=""),"",IF(K51&gt;I51,E51,IF(I51&gt;K51,G51,IF(I51=K51,"GELIJK","FOUT"))))</f>
        <v/>
      </c>
      <c r="N51" s="91"/>
      <c r="O51" s="17"/>
      <c r="P51" s="17"/>
      <c r="Q51" s="17"/>
      <c r="R51" s="17"/>
      <c r="S51" s="17"/>
      <c r="T51" s="17"/>
      <c r="U51" s="17"/>
      <c r="V51" s="17"/>
      <c r="W51" s="16"/>
      <c r="X51" s="16"/>
      <c r="Y51" s="16"/>
      <c r="Z51" s="16"/>
    </row>
    <row r="52" spans="1:26" x14ac:dyDescent="0.25">
      <c r="A52" s="172"/>
      <c r="B52" s="173"/>
      <c r="C52" s="172"/>
      <c r="D52" s="173"/>
      <c r="E52" s="174"/>
      <c r="F52" s="174"/>
      <c r="G52" s="174"/>
      <c r="H52" s="92"/>
      <c r="I52" s="92"/>
      <c r="J52" s="92"/>
      <c r="K52" s="92"/>
      <c r="L52" s="92"/>
      <c r="M52" s="92"/>
      <c r="N52" s="17"/>
      <c r="O52" s="17"/>
      <c r="P52" s="17"/>
      <c r="Q52" s="17"/>
      <c r="R52" s="17"/>
      <c r="S52" s="17"/>
      <c r="T52" s="17"/>
      <c r="U52" s="17"/>
      <c r="V52" s="17"/>
      <c r="W52" s="16"/>
      <c r="X52" s="16"/>
      <c r="Y52" s="16"/>
      <c r="Z52" s="16"/>
    </row>
    <row r="53" spans="1:26" ht="15.75" thickBot="1" x14ac:dyDescent="0.3">
      <c r="A53" s="172"/>
      <c r="B53" s="173"/>
      <c r="C53" s="172"/>
      <c r="D53" s="172"/>
      <c r="E53" s="174"/>
      <c r="F53" s="174"/>
      <c r="G53" s="174"/>
      <c r="H53" s="92"/>
      <c r="I53" s="92"/>
      <c r="J53" s="92"/>
      <c r="K53" s="92"/>
      <c r="L53" s="92"/>
      <c r="M53" s="92"/>
      <c r="N53" s="17"/>
      <c r="O53" s="17"/>
      <c r="P53" s="17"/>
      <c r="Q53" s="17"/>
      <c r="R53" s="17"/>
      <c r="S53" s="17"/>
      <c r="T53" s="17"/>
      <c r="U53" s="17"/>
      <c r="V53" s="17"/>
      <c r="W53" s="16"/>
      <c r="X53" s="172"/>
      <c r="Y53" s="173"/>
      <c r="Z53" s="172"/>
    </row>
    <row r="54" spans="1:26" ht="47.25" thickBot="1" x14ac:dyDescent="0.75">
      <c r="A54" s="215" t="s">
        <v>44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7"/>
      <c r="L54" s="15"/>
      <c r="M54" s="15"/>
      <c r="N54" s="17"/>
      <c r="O54" s="17"/>
      <c r="P54" s="17"/>
      <c r="Q54" s="17"/>
      <c r="R54" s="17"/>
      <c r="S54" s="17"/>
      <c r="T54" s="17"/>
      <c r="U54" s="17"/>
      <c r="V54" s="17"/>
      <c r="W54" s="16"/>
      <c r="X54" s="172"/>
      <c r="Y54" s="173"/>
      <c r="Z54" s="172"/>
    </row>
    <row r="55" spans="1:26" ht="15.75" thickBot="1" x14ac:dyDescent="0.3">
      <c r="A55" s="222" t="s">
        <v>10</v>
      </c>
      <c r="B55" s="223"/>
      <c r="C55" s="175"/>
      <c r="D55" s="176"/>
      <c r="E55" s="177" t="s">
        <v>11</v>
      </c>
      <c r="F55" s="178"/>
      <c r="G55" s="179" t="s">
        <v>12</v>
      </c>
      <c r="H55" s="178" t="s">
        <v>2</v>
      </c>
      <c r="I55" s="224" t="s">
        <v>13</v>
      </c>
      <c r="J55" s="223"/>
      <c r="K55" s="225"/>
      <c r="L55" s="134" t="s">
        <v>45</v>
      </c>
      <c r="M55" s="135" t="s">
        <v>46</v>
      </c>
      <c r="N55" s="17"/>
      <c r="O55" s="17"/>
      <c r="P55" s="17"/>
      <c r="Q55" s="17"/>
      <c r="R55" s="17"/>
      <c r="S55" s="17"/>
      <c r="T55" s="17"/>
      <c r="U55" s="17"/>
      <c r="V55" s="17"/>
      <c r="W55" s="16"/>
      <c r="X55" s="172"/>
      <c r="Y55" s="173"/>
      <c r="Z55" s="172"/>
    </row>
    <row r="56" spans="1:26" x14ac:dyDescent="0.25">
      <c r="A56" s="154">
        <v>0.53472222222222221</v>
      </c>
      <c r="B56" s="155" t="s">
        <v>16</v>
      </c>
      <c r="C56" s="156" t="s">
        <v>17</v>
      </c>
      <c r="D56" s="155" t="s">
        <v>36</v>
      </c>
      <c r="E56" s="202" t="str">
        <f>IF(K48="","Winnaar HF1",L48)</f>
        <v>Winnaar HF1</v>
      </c>
      <c r="F56" s="161" t="s">
        <v>18</v>
      </c>
      <c r="G56" s="203" t="str">
        <f>IF(K49="","Winnaar HF2",L49)</f>
        <v>Winnaar HF2</v>
      </c>
      <c r="H56" s="160">
        <v>1</v>
      </c>
      <c r="I56" s="4"/>
      <c r="J56" s="161" t="s">
        <v>18</v>
      </c>
      <c r="K56" s="4"/>
      <c r="L56" s="144" t="str">
        <f>IF(OR(I56="",K56=""),"",IF(I56&gt;K56,E56,IF(K56&gt;I56,G56,IF(K56=I56,"GELIJK","FOUT"))))</f>
        <v/>
      </c>
      <c r="M56" s="145" t="str">
        <f>IF(OR(I56="",K56=""),"",IF(K56&gt;I56,E56,IF(I56&gt;K56,G56,IF(I56=K56,"GELIJK","FOUT"))))</f>
        <v/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5">
      <c r="A57" s="181">
        <v>0.53472222222222221</v>
      </c>
      <c r="B57" s="182" t="s">
        <v>16</v>
      </c>
      <c r="C57" s="183" t="s">
        <v>17</v>
      </c>
      <c r="D57" s="182" t="s">
        <v>37</v>
      </c>
      <c r="E57" s="204" t="str">
        <f>IF(K48="","Verliezer HF1",M48)</f>
        <v>Verliezer HF1</v>
      </c>
      <c r="F57" s="185" t="s">
        <v>18</v>
      </c>
      <c r="G57" s="205" t="str">
        <f>IF(K49="","Verliezer HF2",M49)</f>
        <v>Verliezer HF2</v>
      </c>
      <c r="H57" s="186">
        <v>2</v>
      </c>
      <c r="I57" s="12"/>
      <c r="J57" s="185" t="s">
        <v>18</v>
      </c>
      <c r="K57" s="12"/>
      <c r="L57" s="144" t="str">
        <f>IF(OR(I57="",K57=""),"",IF(I57&gt;K57,E57,IF(K57&gt;I57,G57,IF(K57=I57,"GELIJK","FOUT"))))</f>
        <v/>
      </c>
      <c r="M57" s="145" t="str">
        <f>IF(OR(I57="",K57=""),"",IF(K57&gt;I57,E57,IF(I57&gt;K57,G57,IF(I57=K57,"GELIJK","FOUT"))))</f>
        <v/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5">
      <c r="A58" s="187">
        <v>0.53472222222222221</v>
      </c>
      <c r="B58" s="188" t="s">
        <v>16</v>
      </c>
      <c r="C58" s="189" t="s">
        <v>17</v>
      </c>
      <c r="D58" s="188" t="s">
        <v>38</v>
      </c>
      <c r="E58" s="206" t="str">
        <f>IF(K50="","Winnaar HF3",L50)</f>
        <v>Winnaar HF3</v>
      </c>
      <c r="F58" s="191" t="s">
        <v>18</v>
      </c>
      <c r="G58" s="207" t="str">
        <f>IF(K51="","Winnaar HF4",L51)</f>
        <v>Winnaar HF4</v>
      </c>
      <c r="H58" s="192">
        <v>3</v>
      </c>
      <c r="I58" s="3"/>
      <c r="J58" s="191" t="s">
        <v>18</v>
      </c>
      <c r="K58" s="3"/>
      <c r="L58" s="193" t="str">
        <f>IF(OR(I58="",K58=""),"",IF(I58&gt;K58,E58,IF(K58&gt;I58,G58,IF(K58=I58,"GELIJK","FOUT"))))</f>
        <v/>
      </c>
      <c r="M58" s="194" t="str">
        <f>IF(OR(I58="",K58=""),"",IF(K58&gt;I58,E58,IF(I58&gt;K58,G58,IF(I58=K58,"GELIJK","FOUT"))))</f>
        <v/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thickBot="1" x14ac:dyDescent="0.3">
      <c r="A59" s="195">
        <v>0.53472222222222221</v>
      </c>
      <c r="B59" s="196" t="s">
        <v>16</v>
      </c>
      <c r="C59" s="197" t="s">
        <v>17</v>
      </c>
      <c r="D59" s="196" t="s">
        <v>39</v>
      </c>
      <c r="E59" s="208" t="str">
        <f>IF(K50="","Verliezer HF3",M50)</f>
        <v>Verliezer HF3</v>
      </c>
      <c r="F59" s="199" t="s">
        <v>18</v>
      </c>
      <c r="G59" s="209" t="str">
        <f>IF(K51="","Verliezer HF4",M51)</f>
        <v>Verliezer HF4</v>
      </c>
      <c r="H59" s="200">
        <v>4</v>
      </c>
      <c r="I59" s="13"/>
      <c r="J59" s="199" t="s">
        <v>18</v>
      </c>
      <c r="K59" s="13"/>
      <c r="L59" s="144" t="str">
        <f>IF(OR(I59="",K59=""),"",IF(I59&gt;K59,E59,IF(K59&gt;I59,G59,IF(K59=I59,"GELIJK","FOUT"))))</f>
        <v/>
      </c>
      <c r="M59" s="145" t="str">
        <f>IF(OR(I59="",K59=""),"",IF(K59&gt;I59,E59,IF(I59&gt;K59,G59,IF(I59=K59,"GELIJK","FOUT"))))</f>
        <v/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thickBot="1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7.25" thickBot="1" x14ac:dyDescent="0.75">
      <c r="A61" s="230" t="s">
        <v>47</v>
      </c>
      <c r="B61" s="231"/>
      <c r="C61" s="231"/>
      <c r="D61" s="231"/>
      <c r="E61" s="231"/>
      <c r="F61" s="231"/>
      <c r="G61" s="231"/>
      <c r="H61" s="232"/>
      <c r="I61" s="9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thickBot="1" x14ac:dyDescent="0.3">
      <c r="A62" s="210" t="s">
        <v>4</v>
      </c>
      <c r="B62" s="233" t="s">
        <v>5</v>
      </c>
      <c r="C62" s="233"/>
      <c r="D62" s="233"/>
      <c r="E62" s="234"/>
      <c r="F62" s="210" t="s">
        <v>4</v>
      </c>
      <c r="G62" s="233"/>
      <c r="H62" s="234"/>
      <c r="I62" s="9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5">
      <c r="A63" s="201">
        <v>1</v>
      </c>
      <c r="B63" s="235" t="str">
        <f>L56</f>
        <v/>
      </c>
      <c r="C63" s="235"/>
      <c r="D63" s="235"/>
      <c r="E63" s="236"/>
      <c r="F63" s="201">
        <v>5</v>
      </c>
      <c r="G63" s="235" t="str">
        <f>L58</f>
        <v/>
      </c>
      <c r="H63" s="236"/>
      <c r="I63" s="9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5">
      <c r="A64" s="201">
        <v>2</v>
      </c>
      <c r="B64" s="226" t="str">
        <f>M56</f>
        <v/>
      </c>
      <c r="C64" s="226"/>
      <c r="D64" s="226"/>
      <c r="E64" s="227"/>
      <c r="F64" s="201">
        <v>6</v>
      </c>
      <c r="G64" s="226" t="str">
        <f>M58</f>
        <v/>
      </c>
      <c r="H64" s="227"/>
      <c r="I64" s="91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5">
      <c r="A65" s="201">
        <v>3</v>
      </c>
      <c r="B65" s="226" t="str">
        <f>L57</f>
        <v/>
      </c>
      <c r="C65" s="226"/>
      <c r="D65" s="226"/>
      <c r="E65" s="227"/>
      <c r="F65" s="201">
        <v>7</v>
      </c>
      <c r="G65" s="226" t="str">
        <f>L59</f>
        <v/>
      </c>
      <c r="H65" s="227"/>
      <c r="I65" s="91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thickBot="1" x14ac:dyDescent="0.3">
      <c r="A66" s="211">
        <v>4</v>
      </c>
      <c r="B66" s="228" t="str">
        <f>M57</f>
        <v/>
      </c>
      <c r="C66" s="228"/>
      <c r="D66" s="228"/>
      <c r="E66" s="229"/>
      <c r="F66" s="211">
        <v>8</v>
      </c>
      <c r="G66" s="228" t="str">
        <f>M59</f>
        <v/>
      </c>
      <c r="H66" s="229"/>
      <c r="I66" s="91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</sheetData>
  <sheetProtection sheet="1" objects="1" scenarios="1"/>
  <mergeCells count="34">
    <mergeCell ref="A6:G6"/>
    <mergeCell ref="A1:V1"/>
    <mergeCell ref="A2:V2"/>
    <mergeCell ref="A3:G3"/>
    <mergeCell ref="A4:G4"/>
    <mergeCell ref="A5:G5"/>
    <mergeCell ref="I31:K31"/>
    <mergeCell ref="A46:K46"/>
    <mergeCell ref="A7:G7"/>
    <mergeCell ref="A9:B9"/>
    <mergeCell ref="I9:K9"/>
    <mergeCell ref="A24:V24"/>
    <mergeCell ref="A25:G25"/>
    <mergeCell ref="A26:G26"/>
    <mergeCell ref="A61:H61"/>
    <mergeCell ref="A27:G27"/>
    <mergeCell ref="A28:G28"/>
    <mergeCell ref="A29:G29"/>
    <mergeCell ref="A31:B31"/>
    <mergeCell ref="A47:B47"/>
    <mergeCell ref="I47:K47"/>
    <mergeCell ref="A54:K54"/>
    <mergeCell ref="A55:B55"/>
    <mergeCell ref="I55:K55"/>
    <mergeCell ref="B65:E65"/>
    <mergeCell ref="G65:H65"/>
    <mergeCell ref="B66:E66"/>
    <mergeCell ref="G66:H66"/>
    <mergeCell ref="B62:E62"/>
    <mergeCell ref="G62:H62"/>
    <mergeCell ref="B63:E63"/>
    <mergeCell ref="G63:H63"/>
    <mergeCell ref="B64:E64"/>
    <mergeCell ref="G64:H6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301DC-7A03-4C35-9E35-959FB0DE819D}">
  <dimension ref="A1:Z67"/>
  <sheetViews>
    <sheetView workbookViewId="0">
      <selection activeCell="I10" sqref="I10"/>
    </sheetView>
  </sheetViews>
  <sheetFormatPr defaultRowHeight="15" x14ac:dyDescent="0.25"/>
  <cols>
    <col min="1" max="1" width="6.5703125" customWidth="1"/>
    <col min="2" max="2" width="6.28515625" customWidth="1"/>
    <col min="3" max="3" width="1.7109375" customWidth="1"/>
    <col min="4" max="4" width="10" bestFit="1" customWidth="1"/>
    <col min="5" max="5" width="17.7109375" bestFit="1" customWidth="1"/>
    <col min="6" max="6" width="3.7109375" customWidth="1"/>
    <col min="7" max="7" width="17.7109375" bestFit="1" customWidth="1"/>
    <col min="8" max="8" width="7.7109375" customWidth="1"/>
    <col min="9" max="9" width="6.7109375" customWidth="1"/>
    <col min="10" max="10" width="3.7109375" customWidth="1"/>
    <col min="11" max="11" width="6.7109375" customWidth="1"/>
    <col min="12" max="16" width="0" hidden="1" customWidth="1"/>
    <col min="17" max="17" width="6.7109375" customWidth="1"/>
    <col min="18" max="18" width="17.7109375" bestFit="1" customWidth="1"/>
    <col min="19" max="22" width="6.7109375" customWidth="1"/>
  </cols>
  <sheetData>
    <row r="1" spans="1:26" ht="47.25" thickBot="1" x14ac:dyDescent="0.75">
      <c r="A1" s="215" t="s">
        <v>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7"/>
      <c r="W1" s="14"/>
      <c r="X1" s="14"/>
      <c r="Y1" s="14"/>
      <c r="Z1" s="14"/>
    </row>
    <row r="2" spans="1:26" ht="47.25" thickBot="1" x14ac:dyDescent="0.75">
      <c r="A2" s="212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4"/>
      <c r="W2" s="17"/>
      <c r="X2" s="16"/>
      <c r="Y2" s="16"/>
      <c r="Z2" s="16"/>
    </row>
    <row r="3" spans="1:26" ht="15.75" thickBot="1" x14ac:dyDescent="0.3">
      <c r="A3" s="266" t="s">
        <v>3</v>
      </c>
      <c r="B3" s="267"/>
      <c r="C3" s="267"/>
      <c r="D3" s="267"/>
      <c r="E3" s="267"/>
      <c r="F3" s="267"/>
      <c r="G3" s="268"/>
      <c r="H3" s="18"/>
      <c r="I3" s="18"/>
      <c r="J3" s="18"/>
      <c r="K3" s="18"/>
      <c r="L3" s="18"/>
      <c r="M3" s="19"/>
      <c r="N3" s="18"/>
      <c r="O3" s="20"/>
      <c r="P3" s="20"/>
      <c r="Q3" s="21" t="s">
        <v>4</v>
      </c>
      <c r="R3" s="22" t="s">
        <v>5</v>
      </c>
      <c r="S3" s="23" t="s">
        <v>6</v>
      </c>
      <c r="T3" s="22" t="s">
        <v>7</v>
      </c>
      <c r="U3" s="22" t="s">
        <v>8</v>
      </c>
      <c r="V3" s="24" t="s">
        <v>9</v>
      </c>
      <c r="W3" s="17"/>
      <c r="X3" s="16"/>
      <c r="Y3" s="16"/>
      <c r="Z3" s="16"/>
    </row>
    <row r="4" spans="1:26" ht="15.75" thickBot="1" x14ac:dyDescent="0.3">
      <c r="A4" s="243" t="s">
        <v>74</v>
      </c>
      <c r="B4" s="244"/>
      <c r="C4" s="244"/>
      <c r="D4" s="244"/>
      <c r="E4" s="244"/>
      <c r="F4" s="244"/>
      <c r="G4" s="245"/>
      <c r="H4" s="20"/>
      <c r="I4" s="20"/>
      <c r="J4" s="25"/>
      <c r="K4" s="20"/>
      <c r="L4" s="20">
        <f>RANK(M4,M$4:M$7,1)</f>
        <v>1</v>
      </c>
      <c r="M4" s="26">
        <f>K18*20^4+R18*20^1</f>
        <v>160000</v>
      </c>
      <c r="N4" s="20"/>
      <c r="O4" s="20"/>
      <c r="P4" s="26">
        <v>1</v>
      </c>
      <c r="Q4" s="27">
        <f>VLOOKUP(R4,A$4:L$7,12,FALSE)</f>
        <v>1</v>
      </c>
      <c r="R4" s="28" t="str">
        <f>VLOOKUP(P4,A$18:T$21,2,FALSE)</f>
        <v>Fortuna Düsseldorf</v>
      </c>
      <c r="S4" s="29">
        <f>VLOOKUP(P4,A$18:T$21,3,FALSE)</f>
        <v>0</v>
      </c>
      <c r="T4" s="30">
        <f>VLOOKUP(P4,A$18:T$21,5,FALSE)</f>
        <v>0</v>
      </c>
      <c r="U4" s="30">
        <f>VLOOKUP(P4,A$18:T$21,5,FALSE)</f>
        <v>0</v>
      </c>
      <c r="V4" s="31">
        <f>VLOOKUP(P4,A$18:T$21,6,FALSE)</f>
        <v>0</v>
      </c>
      <c r="W4" s="17"/>
      <c r="X4" s="16"/>
      <c r="Y4" s="16"/>
      <c r="Z4" s="16"/>
    </row>
    <row r="5" spans="1:26" ht="15.75" thickBot="1" x14ac:dyDescent="0.3">
      <c r="A5" s="255" t="s">
        <v>75</v>
      </c>
      <c r="B5" s="256"/>
      <c r="C5" s="256"/>
      <c r="D5" s="256"/>
      <c r="E5" s="256"/>
      <c r="F5" s="256"/>
      <c r="G5" s="257"/>
      <c r="H5" s="20"/>
      <c r="I5" s="20"/>
      <c r="J5" s="25"/>
      <c r="K5" s="20"/>
      <c r="L5" s="20">
        <f t="shared" ref="L5:L7" si="0">RANK(M5,M$4:M$7,1)</f>
        <v>1</v>
      </c>
      <c r="M5" s="26">
        <f>K19*20^4+R19*20^1</f>
        <v>160000</v>
      </c>
      <c r="N5" s="20"/>
      <c r="O5" s="20"/>
      <c r="P5" s="32">
        <v>2</v>
      </c>
      <c r="Q5" s="33">
        <f>VLOOKUP(R5,A$4:L$7,12,FALSE)</f>
        <v>1</v>
      </c>
      <c r="R5" s="34" t="str">
        <f>VLOOKUP(P5,A$18:T$21,2,FALSE)</f>
        <v>Hannover '96</v>
      </c>
      <c r="S5" s="35">
        <f>VLOOKUP(P5,A$18:T$21,3,FALSE)</f>
        <v>0</v>
      </c>
      <c r="T5" s="36">
        <f>VLOOKUP(P5,A$18:T$21,5,FALSE)</f>
        <v>0</v>
      </c>
      <c r="U5" s="36">
        <f>VLOOKUP(P5,A$18:T$21,5,FALSE)</f>
        <v>0</v>
      </c>
      <c r="V5" s="37">
        <f>VLOOKUP(P5,A$18:T$21,6,FALSE)</f>
        <v>0</v>
      </c>
      <c r="W5" s="17"/>
      <c r="X5" s="16"/>
      <c r="Y5" s="16"/>
      <c r="Z5" s="16"/>
    </row>
    <row r="6" spans="1:26" ht="15.75" thickBot="1" x14ac:dyDescent="0.3">
      <c r="A6" s="249" t="s">
        <v>76</v>
      </c>
      <c r="B6" s="250"/>
      <c r="C6" s="250"/>
      <c r="D6" s="250"/>
      <c r="E6" s="250"/>
      <c r="F6" s="250"/>
      <c r="G6" s="251"/>
      <c r="H6" s="20"/>
      <c r="I6" s="20"/>
      <c r="J6" s="25"/>
      <c r="K6" s="20"/>
      <c r="L6" s="20">
        <f t="shared" si="0"/>
        <v>1</v>
      </c>
      <c r="M6" s="26">
        <f>K20*20^4+R20*20^1</f>
        <v>160000</v>
      </c>
      <c r="N6" s="20"/>
      <c r="O6" s="20"/>
      <c r="P6" s="32">
        <v>3</v>
      </c>
      <c r="Q6" s="27">
        <f>VLOOKUP(R6,A$4:L$7,12,FALSE)</f>
        <v>1</v>
      </c>
      <c r="R6" s="28" t="str">
        <f>VLOOKUP(P6,A$18:T$21,2,FALSE)</f>
        <v>HSV</v>
      </c>
      <c r="S6" s="29">
        <f>VLOOKUP(P6,A$18:T$21,3,FALSE)</f>
        <v>0</v>
      </c>
      <c r="T6" s="30">
        <f>VLOOKUP(P6,A$18:T$21,5,FALSE)</f>
        <v>0</v>
      </c>
      <c r="U6" s="30">
        <f>VLOOKUP(P6,A$18:T$21,5,FALSE)</f>
        <v>0</v>
      </c>
      <c r="V6" s="31">
        <f>VLOOKUP(P6,A$18:T$21,6,FALSE)</f>
        <v>0</v>
      </c>
      <c r="W6" s="17"/>
      <c r="X6" s="16"/>
      <c r="Y6" s="16"/>
      <c r="Z6" s="16"/>
    </row>
    <row r="7" spans="1:26" ht="15.75" thickBot="1" x14ac:dyDescent="0.3">
      <c r="A7" s="258" t="s">
        <v>77</v>
      </c>
      <c r="B7" s="259"/>
      <c r="C7" s="259"/>
      <c r="D7" s="259"/>
      <c r="E7" s="259"/>
      <c r="F7" s="259"/>
      <c r="G7" s="260"/>
      <c r="H7" s="20"/>
      <c r="I7" s="20"/>
      <c r="J7" s="25"/>
      <c r="K7" s="20"/>
      <c r="L7" s="20">
        <f t="shared" si="0"/>
        <v>1</v>
      </c>
      <c r="M7" s="26">
        <f>K21*20^4+R21*20^1</f>
        <v>160000</v>
      </c>
      <c r="N7" s="20"/>
      <c r="O7" s="20"/>
      <c r="P7" s="38">
        <v>4</v>
      </c>
      <c r="Q7" s="39">
        <f>VLOOKUP(R7,A$4:L$7,12,FALSE)</f>
        <v>1</v>
      </c>
      <c r="R7" s="40" t="str">
        <f>VLOOKUP(P7,A$18:T$21,2,FALSE)</f>
        <v>St. Pauli</v>
      </c>
      <c r="S7" s="41">
        <f>VLOOKUP(P7,A$18:T$21,3,FALSE)</f>
        <v>0</v>
      </c>
      <c r="T7" s="42">
        <f>VLOOKUP(P7,A$18:T$21,5,FALSE)</f>
        <v>0</v>
      </c>
      <c r="U7" s="42">
        <f>VLOOKUP(P7,A$18:T$21,5,FALSE)</f>
        <v>0</v>
      </c>
      <c r="V7" s="43">
        <f>VLOOKUP(P7,A$18:T$21,6,FALSE)</f>
        <v>0</v>
      </c>
      <c r="W7" s="17"/>
      <c r="X7" s="16"/>
      <c r="Y7" s="16"/>
      <c r="Z7" s="16"/>
    </row>
    <row r="8" spans="1:26" ht="15.75" thickBot="1" x14ac:dyDescent="0.3">
      <c r="A8" s="44"/>
      <c r="B8" s="20"/>
      <c r="C8" s="20"/>
      <c r="D8" s="20"/>
      <c r="E8" s="20"/>
      <c r="F8" s="25"/>
      <c r="G8" s="20"/>
      <c r="H8" s="20"/>
      <c r="I8" s="20"/>
      <c r="J8" s="25"/>
      <c r="K8" s="20"/>
      <c r="L8" s="20"/>
      <c r="M8" s="25"/>
      <c r="N8" s="20"/>
      <c r="O8" s="20"/>
      <c r="P8" s="20"/>
      <c r="Q8" s="20"/>
      <c r="R8" s="20"/>
      <c r="S8" s="20"/>
      <c r="T8" s="20"/>
      <c r="U8" s="20"/>
      <c r="V8" s="45"/>
      <c r="W8" s="17"/>
      <c r="X8" s="16"/>
      <c r="Y8" s="16"/>
      <c r="Z8" s="16"/>
    </row>
    <row r="9" spans="1:26" ht="15.75" thickBot="1" x14ac:dyDescent="0.3">
      <c r="A9" s="261" t="s">
        <v>10</v>
      </c>
      <c r="B9" s="262"/>
      <c r="C9" s="46"/>
      <c r="D9" s="47"/>
      <c r="E9" s="48" t="s">
        <v>11</v>
      </c>
      <c r="F9" s="22"/>
      <c r="G9" s="49" t="s">
        <v>12</v>
      </c>
      <c r="H9" s="22" t="s">
        <v>2</v>
      </c>
      <c r="I9" s="263" t="s">
        <v>13</v>
      </c>
      <c r="J9" s="262"/>
      <c r="K9" s="264"/>
      <c r="L9" s="50" t="s">
        <v>14</v>
      </c>
      <c r="M9" s="51" t="s">
        <v>15</v>
      </c>
      <c r="N9" s="20"/>
      <c r="O9" s="20"/>
      <c r="P9" s="20"/>
      <c r="Q9" s="20"/>
      <c r="R9" s="20"/>
      <c r="S9" s="20"/>
      <c r="T9" s="20"/>
      <c r="U9" s="20"/>
      <c r="V9" s="45"/>
      <c r="W9" s="17"/>
      <c r="X9" s="16"/>
      <c r="Y9" s="16"/>
      <c r="Z9" s="16"/>
    </row>
    <row r="10" spans="1:26" x14ac:dyDescent="0.25">
      <c r="A10" s="52">
        <v>0.47916666666666669</v>
      </c>
      <c r="B10" s="53" t="s">
        <v>16</v>
      </c>
      <c r="C10" s="54" t="s">
        <v>17</v>
      </c>
      <c r="D10" s="55"/>
      <c r="E10" s="56" t="str">
        <f>A4</f>
        <v>HSV</v>
      </c>
      <c r="F10" s="30" t="s">
        <v>18</v>
      </c>
      <c r="G10" s="57" t="str">
        <f>A5</f>
        <v>Hannover '96</v>
      </c>
      <c r="H10" s="29">
        <v>1</v>
      </c>
      <c r="I10" s="1"/>
      <c r="J10" s="30" t="s">
        <v>18</v>
      </c>
      <c r="K10" s="1"/>
      <c r="L10" s="58" t="str">
        <f t="shared" ref="L10:L15" si="1">IF(OR(I10="",K10=""),"",IF(I10&gt;K10,3,IF(K10&gt;I10,0,IF(K10=I10,1,"FOUT"))))</f>
        <v/>
      </c>
      <c r="M10" s="59" t="str">
        <f t="shared" ref="M10:M15" si="2">IF(OR(I10="",K10=""),"",IF(K10&gt;I10,3,IF(I10&gt;K10,0,IF(I10=K10,1,"FOUT"))))</f>
        <v/>
      </c>
      <c r="N10" s="20"/>
      <c r="O10" s="20"/>
      <c r="P10" s="20"/>
      <c r="Q10" s="20"/>
      <c r="R10" s="20"/>
      <c r="S10" s="20"/>
      <c r="T10" s="20"/>
      <c r="U10" s="20"/>
      <c r="V10" s="45"/>
      <c r="W10" s="17"/>
      <c r="X10" s="16"/>
      <c r="Y10" s="16"/>
      <c r="Z10" s="16"/>
    </row>
    <row r="11" spans="1:26" x14ac:dyDescent="0.25">
      <c r="A11" s="60">
        <v>0.47916666666666669</v>
      </c>
      <c r="B11" s="61" t="s">
        <v>16</v>
      </c>
      <c r="C11" s="62" t="s">
        <v>17</v>
      </c>
      <c r="D11" s="63"/>
      <c r="E11" s="64" t="str">
        <f>A6</f>
        <v>St. Pauli</v>
      </c>
      <c r="F11" s="65" t="s">
        <v>18</v>
      </c>
      <c r="G11" s="66" t="str">
        <f>A7</f>
        <v>Fortuna Düsseldorf</v>
      </c>
      <c r="H11" s="67">
        <v>2</v>
      </c>
      <c r="I11" s="5"/>
      <c r="J11" s="65" t="s">
        <v>18</v>
      </c>
      <c r="K11" s="5"/>
      <c r="L11" s="58" t="str">
        <f t="shared" si="1"/>
        <v/>
      </c>
      <c r="M11" s="59" t="str">
        <f t="shared" si="2"/>
        <v/>
      </c>
      <c r="N11" s="20"/>
      <c r="O11" s="20"/>
      <c r="P11" s="20"/>
      <c r="Q11" s="20"/>
      <c r="R11" s="20"/>
      <c r="S11" s="20"/>
      <c r="T11" s="20"/>
      <c r="U11" s="20"/>
      <c r="V11" s="45"/>
      <c r="W11" s="17"/>
      <c r="X11" s="16"/>
      <c r="Y11" s="16"/>
      <c r="Z11" s="16"/>
    </row>
    <row r="12" spans="1:26" x14ac:dyDescent="0.25">
      <c r="A12" s="68">
        <v>0.49305555555555558</v>
      </c>
      <c r="B12" s="69" t="s">
        <v>16</v>
      </c>
      <c r="C12" s="70" t="s">
        <v>17</v>
      </c>
      <c r="D12" s="71"/>
      <c r="E12" s="72" t="str">
        <f>A4</f>
        <v>HSV</v>
      </c>
      <c r="F12" s="73" t="s">
        <v>18</v>
      </c>
      <c r="G12" s="74" t="str">
        <f>A6</f>
        <v>St. Pauli</v>
      </c>
      <c r="H12" s="75">
        <v>1</v>
      </c>
      <c r="I12" s="2"/>
      <c r="J12" s="73" t="s">
        <v>18</v>
      </c>
      <c r="K12" s="2"/>
      <c r="L12" s="58" t="str">
        <f t="shared" si="1"/>
        <v/>
      </c>
      <c r="M12" s="59" t="str">
        <f t="shared" si="2"/>
        <v/>
      </c>
      <c r="N12" s="20"/>
      <c r="O12" s="20"/>
      <c r="P12" s="20"/>
      <c r="Q12" s="20"/>
      <c r="R12" s="20"/>
      <c r="S12" s="20"/>
      <c r="T12" s="20"/>
      <c r="U12" s="20"/>
      <c r="V12" s="45"/>
      <c r="W12" s="17"/>
      <c r="X12" s="16"/>
      <c r="Y12" s="16"/>
      <c r="Z12" s="16"/>
    </row>
    <row r="13" spans="1:26" x14ac:dyDescent="0.25">
      <c r="A13" s="60">
        <v>0.49305555555555558</v>
      </c>
      <c r="B13" s="61" t="s">
        <v>16</v>
      </c>
      <c r="C13" s="62" t="s">
        <v>17</v>
      </c>
      <c r="D13" s="63"/>
      <c r="E13" s="64" t="str">
        <f>A5</f>
        <v>Hannover '96</v>
      </c>
      <c r="F13" s="65" t="s">
        <v>18</v>
      </c>
      <c r="G13" s="66" t="str">
        <f>A7</f>
        <v>Fortuna Düsseldorf</v>
      </c>
      <c r="H13" s="67">
        <v>2</v>
      </c>
      <c r="I13" s="5"/>
      <c r="J13" s="65" t="s">
        <v>18</v>
      </c>
      <c r="K13" s="5"/>
      <c r="L13" s="58" t="str">
        <f t="shared" si="1"/>
        <v/>
      </c>
      <c r="M13" s="59" t="str">
        <f t="shared" si="2"/>
        <v/>
      </c>
      <c r="N13" s="20"/>
      <c r="O13" s="20"/>
      <c r="P13" s="20"/>
      <c r="Q13" s="20"/>
      <c r="R13" s="20"/>
      <c r="S13" s="20"/>
      <c r="T13" s="20"/>
      <c r="U13" s="20"/>
      <c r="V13" s="45"/>
      <c r="W13" s="17"/>
      <c r="X13" s="16"/>
      <c r="Y13" s="16"/>
      <c r="Z13" s="16"/>
    </row>
    <row r="14" spans="1:26" x14ac:dyDescent="0.25">
      <c r="A14" s="68">
        <v>0.50694444444444442</v>
      </c>
      <c r="B14" s="69" t="s">
        <v>16</v>
      </c>
      <c r="C14" s="70" t="s">
        <v>17</v>
      </c>
      <c r="D14" s="71"/>
      <c r="E14" s="72" t="str">
        <f>A7</f>
        <v>Fortuna Düsseldorf</v>
      </c>
      <c r="F14" s="73" t="s">
        <v>18</v>
      </c>
      <c r="G14" s="74" t="str">
        <f>A4</f>
        <v>HSV</v>
      </c>
      <c r="H14" s="75">
        <v>1</v>
      </c>
      <c r="I14" s="2"/>
      <c r="J14" s="73" t="s">
        <v>18</v>
      </c>
      <c r="K14" s="2"/>
      <c r="L14" s="58" t="str">
        <f t="shared" si="1"/>
        <v/>
      </c>
      <c r="M14" s="59" t="str">
        <f t="shared" si="2"/>
        <v/>
      </c>
      <c r="N14" s="20"/>
      <c r="O14" s="20"/>
      <c r="P14" s="20"/>
      <c r="Q14" s="20"/>
      <c r="R14" s="20"/>
      <c r="S14" s="20"/>
      <c r="T14" s="20"/>
      <c r="U14" s="20"/>
      <c r="V14" s="45"/>
      <c r="W14" s="17"/>
      <c r="X14" s="16"/>
      <c r="Y14" s="16"/>
      <c r="Z14" s="16"/>
    </row>
    <row r="15" spans="1:26" ht="15.75" thickBot="1" x14ac:dyDescent="0.3">
      <c r="A15" s="76">
        <v>0.50694444444444442</v>
      </c>
      <c r="B15" s="77" t="s">
        <v>16</v>
      </c>
      <c r="C15" s="78" t="s">
        <v>17</v>
      </c>
      <c r="D15" s="79"/>
      <c r="E15" s="80" t="str">
        <f>A6</f>
        <v>St. Pauli</v>
      </c>
      <c r="F15" s="81" t="s">
        <v>18</v>
      </c>
      <c r="G15" s="82" t="str">
        <f>A5</f>
        <v>Hannover '96</v>
      </c>
      <c r="H15" s="83">
        <v>2</v>
      </c>
      <c r="I15" s="8"/>
      <c r="J15" s="81" t="s">
        <v>18</v>
      </c>
      <c r="K15" s="8"/>
      <c r="L15" s="84" t="str">
        <f t="shared" si="1"/>
        <v/>
      </c>
      <c r="M15" s="85" t="str">
        <f t="shared" si="2"/>
        <v/>
      </c>
      <c r="N15" s="86"/>
      <c r="O15" s="86"/>
      <c r="P15" s="86"/>
      <c r="Q15" s="86"/>
      <c r="R15" s="86"/>
      <c r="S15" s="86"/>
      <c r="T15" s="86"/>
      <c r="U15" s="86"/>
      <c r="V15" s="87"/>
      <c r="W15" s="17"/>
      <c r="X15" s="16"/>
      <c r="Y15" s="16"/>
      <c r="Z15" s="16"/>
    </row>
    <row r="16" spans="1:26" x14ac:dyDescent="0.25">
      <c r="A16" s="88"/>
      <c r="B16" s="89"/>
      <c r="C16" s="89"/>
      <c r="D16" s="89"/>
      <c r="E16" s="16"/>
      <c r="F16" s="90"/>
      <c r="G16" s="16"/>
      <c r="H16" s="16"/>
      <c r="I16" s="90"/>
      <c r="J16" s="90"/>
      <c r="K16" s="90"/>
      <c r="L16" s="90"/>
      <c r="M16" s="90"/>
      <c r="N16" s="90"/>
      <c r="O16" s="16"/>
      <c r="P16" s="16"/>
      <c r="Q16" s="16"/>
      <c r="R16" s="16"/>
      <c r="S16" s="16"/>
      <c r="T16" s="16"/>
      <c r="U16" s="16"/>
      <c r="V16" s="16"/>
      <c r="W16" s="17"/>
      <c r="X16" s="16"/>
      <c r="Y16" s="16"/>
      <c r="Z16" s="16"/>
    </row>
    <row r="17" spans="1:26" hidden="1" x14ac:dyDescent="0.25">
      <c r="A17" s="91"/>
      <c r="B17" s="16"/>
      <c r="C17" s="16" t="s">
        <v>19</v>
      </c>
      <c r="D17" s="16"/>
      <c r="E17" s="90" t="s">
        <v>20</v>
      </c>
      <c r="F17" s="90" t="s">
        <v>21</v>
      </c>
      <c r="G17" s="90" t="s">
        <v>22</v>
      </c>
      <c r="H17" s="90" t="s">
        <v>23</v>
      </c>
      <c r="I17" s="90" t="s">
        <v>24</v>
      </c>
      <c r="J17" s="90" t="s">
        <v>25</v>
      </c>
      <c r="K17" s="90" t="s">
        <v>26</v>
      </c>
      <c r="L17" s="16" t="s">
        <v>27</v>
      </c>
      <c r="M17" s="90" t="str">
        <f>B18</f>
        <v>HSV</v>
      </c>
      <c r="N17" s="90" t="str">
        <f>B19</f>
        <v>Hannover '96</v>
      </c>
      <c r="O17" s="90" t="str">
        <f>B20</f>
        <v>St. Pauli</v>
      </c>
      <c r="P17" s="90" t="str">
        <f>B21</f>
        <v>Fortuna Düsseldorf</v>
      </c>
      <c r="Q17" s="90" t="s">
        <v>28</v>
      </c>
      <c r="R17" s="90" t="s">
        <v>29</v>
      </c>
      <c r="S17" s="90" t="s">
        <v>30</v>
      </c>
      <c r="T17" s="90" t="s">
        <v>31</v>
      </c>
      <c r="U17" s="16"/>
      <c r="V17" s="17"/>
      <c r="W17" s="16"/>
      <c r="X17" s="16"/>
      <c r="Y17" s="16"/>
      <c r="Z17" s="16"/>
    </row>
    <row r="18" spans="1:26" hidden="1" x14ac:dyDescent="0.25">
      <c r="A18" s="91">
        <f>RANK(T18,T$18:T$21,1)</f>
        <v>3</v>
      </c>
      <c r="B18" s="16" t="str">
        <f>A4</f>
        <v>HSV</v>
      </c>
      <c r="C18" s="90">
        <f>SUM(L10,L12,M14)</f>
        <v>0</v>
      </c>
      <c r="D18" s="90"/>
      <c r="E18" s="90">
        <f>F18-G18</f>
        <v>0</v>
      </c>
      <c r="F18" s="90">
        <f>SUM(I10,I12,K14)</f>
        <v>0</v>
      </c>
      <c r="G18" s="90">
        <f>SUM(K10,K12,I14)</f>
        <v>0</v>
      </c>
      <c r="H18" s="90">
        <f>RANK(C18,C$18:C$21,0)</f>
        <v>1</v>
      </c>
      <c r="I18" s="90">
        <f>RANK(E18,E$18:E$21,0)</f>
        <v>1</v>
      </c>
      <c r="J18" s="90">
        <f>RANK(F18,F$18:F$21,0)</f>
        <v>1</v>
      </c>
      <c r="K18" s="16">
        <f>RANK(L18,L$18:L$21,1)</f>
        <v>1</v>
      </c>
      <c r="L18" s="16">
        <f>H18*20^3+I18*20^2+J18*20^1</f>
        <v>8420</v>
      </c>
      <c r="M18" s="90" t="s">
        <v>18</v>
      </c>
      <c r="N18" s="90" t="str">
        <f>IF(K18=K19,L10,"")</f>
        <v/>
      </c>
      <c r="O18" s="90" t="str">
        <f>IF(K18=K20,L12,"")</f>
        <v/>
      </c>
      <c r="P18" s="90" t="str">
        <f>IF(K18=K21,M14,"")</f>
        <v/>
      </c>
      <c r="Q18" s="90">
        <f>SUM(M18:P18)</f>
        <v>0</v>
      </c>
      <c r="R18" s="90">
        <f>IF(AND(N18="",O18="",P18=""),0,RANK(Q18,Q$18:Q$21,0))</f>
        <v>0</v>
      </c>
      <c r="S18" s="90">
        <f>(1+SUMPRODUCT(--(B18&gt;B$18:B$21)))</f>
        <v>3</v>
      </c>
      <c r="T18" s="90">
        <f>K18*20^4+R18*20^3+S18*20^2</f>
        <v>161200</v>
      </c>
      <c r="U18" s="16"/>
      <c r="V18" s="17"/>
      <c r="W18" s="16"/>
      <c r="X18" s="16"/>
      <c r="Y18" s="16"/>
      <c r="Z18" s="16"/>
    </row>
    <row r="19" spans="1:26" hidden="1" x14ac:dyDescent="0.25">
      <c r="A19" s="91">
        <f>RANK(T19,T$18:T$21,1)</f>
        <v>2</v>
      </c>
      <c r="B19" s="16" t="str">
        <f>A5</f>
        <v>Hannover '96</v>
      </c>
      <c r="C19" s="90">
        <f>SUM(M10,L13,M15)</f>
        <v>0</v>
      </c>
      <c r="D19" s="90"/>
      <c r="E19" s="90">
        <f t="shared" ref="E19:E21" si="3">F19-G19</f>
        <v>0</v>
      </c>
      <c r="F19" s="90">
        <f>SUM(K10,I13,K15)</f>
        <v>0</v>
      </c>
      <c r="G19" s="90">
        <f>SUM(I10,K13,I15)</f>
        <v>0</v>
      </c>
      <c r="H19" s="90">
        <f>RANK(C19,C$18:C$21,0)</f>
        <v>1</v>
      </c>
      <c r="I19" s="90">
        <f t="shared" ref="I19:J21" si="4">RANK(E19,E$18:E$21,0)</f>
        <v>1</v>
      </c>
      <c r="J19" s="90">
        <f t="shared" si="4"/>
        <v>1</v>
      </c>
      <c r="K19" s="16">
        <f t="shared" ref="K19:K21" si="5">RANK(L19,L$18:L$21,1)</f>
        <v>1</v>
      </c>
      <c r="L19" s="16">
        <f>H19*20^3+I19*20^2+J19*20^1</f>
        <v>8420</v>
      </c>
      <c r="M19" s="90" t="str">
        <f>IF(K19=K18,M10,"")</f>
        <v/>
      </c>
      <c r="N19" s="90" t="s">
        <v>18</v>
      </c>
      <c r="O19" s="90" t="str">
        <f>IF(K19=K20,M15,"")</f>
        <v/>
      </c>
      <c r="P19" s="90" t="str">
        <f>IF(K19=K21,L13,"")</f>
        <v/>
      </c>
      <c r="Q19" s="90">
        <f t="shared" ref="Q19:Q21" si="6">SUM(M19:P19)</f>
        <v>0</v>
      </c>
      <c r="R19" s="90">
        <f>IF(AND(M19="",O19="",P19=""),0,RANK(Q19,Q$18:Q$21,0))</f>
        <v>0</v>
      </c>
      <c r="S19" s="90">
        <f>(1+SUMPRODUCT(--(B19&gt;B$18:B$21)))</f>
        <v>2</v>
      </c>
      <c r="T19" s="90">
        <f>K19*20^4+R19*20^3+S19*20^2</f>
        <v>160800</v>
      </c>
      <c r="U19" s="16"/>
      <c r="V19" s="17"/>
      <c r="W19" s="16"/>
      <c r="X19" s="16"/>
      <c r="Y19" s="16"/>
      <c r="Z19" s="16"/>
    </row>
    <row r="20" spans="1:26" hidden="1" x14ac:dyDescent="0.25">
      <c r="A20" s="91">
        <f>RANK(T20,T$18:T$21,1)</f>
        <v>4</v>
      </c>
      <c r="B20" s="16" t="str">
        <f>A6</f>
        <v>St. Pauli</v>
      </c>
      <c r="C20" s="90">
        <f>SUM(L11,M12,L15)</f>
        <v>0</v>
      </c>
      <c r="D20" s="90"/>
      <c r="E20" s="90">
        <f t="shared" si="3"/>
        <v>0</v>
      </c>
      <c r="F20" s="90">
        <f>SUM(I11,K12,I15)</f>
        <v>0</v>
      </c>
      <c r="G20" s="90">
        <f>SUM(K11,I12,K15)</f>
        <v>0</v>
      </c>
      <c r="H20" s="90">
        <f>RANK(C20,C$18:C$21,0)</f>
        <v>1</v>
      </c>
      <c r="I20" s="90">
        <f t="shared" si="4"/>
        <v>1</v>
      </c>
      <c r="J20" s="90">
        <f t="shared" si="4"/>
        <v>1</v>
      </c>
      <c r="K20" s="16">
        <f t="shared" si="5"/>
        <v>1</v>
      </c>
      <c r="L20" s="16">
        <f>H20*20^3+I20*20^2+J20*20^1</f>
        <v>8420</v>
      </c>
      <c r="M20" s="90" t="str">
        <f>IF(K20=K18,M12,"")</f>
        <v/>
      </c>
      <c r="N20" s="90" t="str">
        <f>IF(K20=K19,L15,"")</f>
        <v/>
      </c>
      <c r="O20" s="90" t="s">
        <v>18</v>
      </c>
      <c r="P20" s="90" t="str">
        <f>IF(K20=K21,L11,"")</f>
        <v/>
      </c>
      <c r="Q20" s="90">
        <f t="shared" si="6"/>
        <v>0</v>
      </c>
      <c r="R20" s="90">
        <f>IF(AND(N20="",M20="",P20=""),0,RANK(Q20,Q$18:Q$21,0))</f>
        <v>0</v>
      </c>
      <c r="S20" s="90">
        <f>(1+SUMPRODUCT(--(B20&gt;B$18:B$21)))</f>
        <v>4</v>
      </c>
      <c r="T20" s="90">
        <f>K20*20^4+R20*20^3+S20*20^2</f>
        <v>161600</v>
      </c>
      <c r="U20" s="16"/>
      <c r="V20" s="17"/>
      <c r="W20" s="16"/>
      <c r="X20" s="16"/>
      <c r="Y20" s="16"/>
      <c r="Z20" s="16"/>
    </row>
    <row r="21" spans="1:26" hidden="1" x14ac:dyDescent="0.25">
      <c r="A21" s="91">
        <f>RANK(T21,T$18:T$21,1)</f>
        <v>1</v>
      </c>
      <c r="B21" s="16" t="str">
        <f>A7</f>
        <v>Fortuna Düsseldorf</v>
      </c>
      <c r="C21" s="90">
        <f>SUM(M11,M13,L14)</f>
        <v>0</v>
      </c>
      <c r="D21" s="90"/>
      <c r="E21" s="90">
        <f t="shared" si="3"/>
        <v>0</v>
      </c>
      <c r="F21" s="90">
        <f>SUM(K11,K13,I14)</f>
        <v>0</v>
      </c>
      <c r="G21" s="90">
        <f>SUM(I11,I13,K14)</f>
        <v>0</v>
      </c>
      <c r="H21" s="90">
        <f>RANK(C21,C$18:C$21,0)</f>
        <v>1</v>
      </c>
      <c r="I21" s="90">
        <f t="shared" si="4"/>
        <v>1</v>
      </c>
      <c r="J21" s="90">
        <f t="shared" si="4"/>
        <v>1</v>
      </c>
      <c r="K21" s="16">
        <f t="shared" si="5"/>
        <v>1</v>
      </c>
      <c r="L21" s="16">
        <f>H21*20^3+I21*20^2+J21*20^1</f>
        <v>8420</v>
      </c>
      <c r="M21" s="90" t="str">
        <f>IF(K21=K18,L14,"")</f>
        <v/>
      </c>
      <c r="N21" s="90" t="str">
        <f>IF(K21=K19,M13,"")</f>
        <v/>
      </c>
      <c r="O21" s="90" t="str">
        <f>IF(K21=K20,M11,"")</f>
        <v/>
      </c>
      <c r="P21" s="90" t="s">
        <v>18</v>
      </c>
      <c r="Q21" s="90">
        <f t="shared" si="6"/>
        <v>0</v>
      </c>
      <c r="R21" s="90">
        <f>IF(AND(N21="",O21="",M21=""),0,RANK(Q21,Q$18:Q$21,0))</f>
        <v>0</v>
      </c>
      <c r="S21" s="90">
        <f>(1+SUMPRODUCT(--(B21&gt;B$18:B$21)))</f>
        <v>1</v>
      </c>
      <c r="T21" s="90">
        <f>K21*20^4+R21*20^3+S21*20^2</f>
        <v>160400</v>
      </c>
      <c r="U21" s="16"/>
      <c r="V21" s="17"/>
      <c r="W21" s="16"/>
      <c r="X21" s="16"/>
      <c r="Y21" s="16"/>
      <c r="Z21" s="16"/>
    </row>
    <row r="22" spans="1:26" hidden="1" x14ac:dyDescent="0.25">
      <c r="A22" s="91"/>
      <c r="B22" s="16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17"/>
      <c r="W22" s="16"/>
      <c r="X22" s="16"/>
      <c r="Y22" s="16"/>
      <c r="Z22" s="16"/>
    </row>
    <row r="23" spans="1:26" ht="15.75" thickBot="1" x14ac:dyDescent="0.3">
      <c r="A23" s="91"/>
      <c r="B23" s="16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17"/>
      <c r="W23" s="16"/>
      <c r="X23" s="16"/>
      <c r="Y23" s="16"/>
      <c r="Z23" s="16"/>
    </row>
    <row r="24" spans="1:26" ht="47.25" thickBot="1" x14ac:dyDescent="0.75">
      <c r="A24" s="212" t="s">
        <v>1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4"/>
      <c r="W24" s="16"/>
      <c r="X24" s="17"/>
      <c r="Y24" s="16"/>
      <c r="Z24" s="90"/>
    </row>
    <row r="25" spans="1:26" ht="15.75" thickBot="1" x14ac:dyDescent="0.3">
      <c r="A25" s="240" t="s">
        <v>3</v>
      </c>
      <c r="B25" s="241"/>
      <c r="C25" s="241"/>
      <c r="D25" s="241"/>
      <c r="E25" s="241"/>
      <c r="F25" s="241"/>
      <c r="G25" s="242"/>
      <c r="H25" s="18"/>
      <c r="I25" s="18"/>
      <c r="J25" s="18"/>
      <c r="K25" s="20"/>
      <c r="L25" s="18"/>
      <c r="M25" s="19"/>
      <c r="N25" s="18"/>
      <c r="O25" s="20"/>
      <c r="P25" s="20"/>
      <c r="Q25" s="93" t="s">
        <v>4</v>
      </c>
      <c r="R25" s="94" t="s">
        <v>5</v>
      </c>
      <c r="S25" s="95" t="s">
        <v>6</v>
      </c>
      <c r="T25" s="94" t="s">
        <v>7</v>
      </c>
      <c r="U25" s="94" t="s">
        <v>8</v>
      </c>
      <c r="V25" s="96" t="s">
        <v>9</v>
      </c>
      <c r="W25" s="16"/>
      <c r="X25" s="17"/>
      <c r="Y25" s="16"/>
      <c r="Z25" s="90"/>
    </row>
    <row r="26" spans="1:26" ht="15.75" thickBot="1" x14ac:dyDescent="0.3">
      <c r="A26" s="243" t="s">
        <v>78</v>
      </c>
      <c r="B26" s="244"/>
      <c r="C26" s="244"/>
      <c r="D26" s="244"/>
      <c r="E26" s="244"/>
      <c r="F26" s="244"/>
      <c r="G26" s="245"/>
      <c r="H26" s="20"/>
      <c r="I26" s="25"/>
      <c r="J26" s="20"/>
      <c r="K26" s="20"/>
      <c r="L26" s="20">
        <f>RANK(M26,M$26:M$29,1)</f>
        <v>1</v>
      </c>
      <c r="M26" s="26">
        <f>K40*20^4+R40*20^1</f>
        <v>160000</v>
      </c>
      <c r="N26" s="20"/>
      <c r="O26" s="20"/>
      <c r="P26" s="97">
        <v>1</v>
      </c>
      <c r="Q26" s="27">
        <f>VLOOKUP(R26,A$26:L$29,12,FALSE)</f>
        <v>1</v>
      </c>
      <c r="R26" s="28" t="str">
        <f>VLOOKUP(P26,A$40:T$43,2,FALSE)</f>
        <v>Bochum</v>
      </c>
      <c r="S26" s="29">
        <f>VLOOKUP(P26,A$40:T$43,3,FALSE)</f>
        <v>0</v>
      </c>
      <c r="T26" s="30">
        <f>VLOOKUP(P26,A$40:T$43,5,FALSE)</f>
        <v>0</v>
      </c>
      <c r="U26" s="30">
        <f>VLOOKUP(P26,A$40:T$43,5,FALSE)</f>
        <v>0</v>
      </c>
      <c r="V26" s="31">
        <f>VLOOKUP(P26,A$40:T$43,6,FALSE)</f>
        <v>0</v>
      </c>
      <c r="W26" s="16"/>
      <c r="X26" s="17"/>
      <c r="Y26" s="16"/>
      <c r="Z26" s="90"/>
    </row>
    <row r="27" spans="1:26" ht="15.75" thickBot="1" x14ac:dyDescent="0.3">
      <c r="A27" s="246" t="s">
        <v>79</v>
      </c>
      <c r="B27" s="247"/>
      <c r="C27" s="247"/>
      <c r="D27" s="247"/>
      <c r="E27" s="247"/>
      <c r="F27" s="247"/>
      <c r="G27" s="248"/>
      <c r="H27" s="20"/>
      <c r="I27" s="25"/>
      <c r="J27" s="20"/>
      <c r="K27" s="20"/>
      <c r="L27" s="20">
        <f>RANK(M27,M$26:M$29,1)</f>
        <v>1</v>
      </c>
      <c r="M27" s="26">
        <f>K41*20^4+R41*20^1</f>
        <v>160000</v>
      </c>
      <c r="N27" s="20"/>
      <c r="O27" s="20"/>
      <c r="P27" s="98">
        <v>2</v>
      </c>
      <c r="Q27" s="99">
        <f>VLOOKUP(R27,A$26:L$29,12,FALSE)</f>
        <v>1</v>
      </c>
      <c r="R27" s="100" t="str">
        <f>VLOOKUP(P27,A$40:T$43,2,FALSE)</f>
        <v>Darmstadt</v>
      </c>
      <c r="S27" s="101">
        <f>VLOOKUP(P27,A$40:T$43,3,FALSE)</f>
        <v>0</v>
      </c>
      <c r="T27" s="102">
        <f>VLOOKUP(P27,A$40:T$43,5,FALSE)</f>
        <v>0</v>
      </c>
      <c r="U27" s="102">
        <f>VLOOKUP(P27,A$40:T$43,5,FALSE)</f>
        <v>0</v>
      </c>
      <c r="V27" s="103">
        <f>VLOOKUP(P27,A$40:T$43,6,FALSE)</f>
        <v>0</v>
      </c>
      <c r="W27" s="16"/>
      <c r="X27" s="17"/>
      <c r="Y27" s="16"/>
      <c r="Z27" s="90"/>
    </row>
    <row r="28" spans="1:26" ht="15.75" thickBot="1" x14ac:dyDescent="0.3">
      <c r="A28" s="249" t="s">
        <v>80</v>
      </c>
      <c r="B28" s="250"/>
      <c r="C28" s="250"/>
      <c r="D28" s="250"/>
      <c r="E28" s="250"/>
      <c r="F28" s="250"/>
      <c r="G28" s="251"/>
      <c r="H28" s="20"/>
      <c r="I28" s="25"/>
      <c r="J28" s="20"/>
      <c r="K28" s="20"/>
      <c r="L28" s="20">
        <f>RANK(M28,M$26:M$29,1)</f>
        <v>1</v>
      </c>
      <c r="M28" s="26">
        <f>K42*20^4+R42*20^1</f>
        <v>160000</v>
      </c>
      <c r="N28" s="20"/>
      <c r="O28" s="20"/>
      <c r="P28" s="98">
        <v>3</v>
      </c>
      <c r="Q28" s="27">
        <f>VLOOKUP(R28,A$26:L$29,12,FALSE)</f>
        <v>1</v>
      </c>
      <c r="R28" s="28" t="str">
        <f>VLOOKUP(P28,A$40:T$43,2,FALSE)</f>
        <v>Osnabrück</v>
      </c>
      <c r="S28" s="29">
        <f>VLOOKUP(P28,A$40:T$43,3,FALSE)</f>
        <v>0</v>
      </c>
      <c r="T28" s="30">
        <f>VLOOKUP(P28,A$40:T$43,5,FALSE)</f>
        <v>0</v>
      </c>
      <c r="U28" s="30">
        <f>VLOOKUP(P28,A$40:T$43,5,FALSE)</f>
        <v>0</v>
      </c>
      <c r="V28" s="31">
        <f>VLOOKUP(P28,A$40:T$43,6,FALSE)</f>
        <v>0</v>
      </c>
      <c r="W28" s="16"/>
      <c r="X28" s="17"/>
      <c r="Y28" s="16"/>
      <c r="Z28" s="90"/>
    </row>
    <row r="29" spans="1:26" ht="15.75" thickBot="1" x14ac:dyDescent="0.3">
      <c r="A29" s="252" t="s">
        <v>81</v>
      </c>
      <c r="B29" s="253"/>
      <c r="C29" s="253"/>
      <c r="D29" s="253"/>
      <c r="E29" s="253"/>
      <c r="F29" s="253"/>
      <c r="G29" s="254"/>
      <c r="H29" s="20"/>
      <c r="I29" s="25"/>
      <c r="J29" s="20"/>
      <c r="K29" s="20"/>
      <c r="L29" s="20">
        <f>RANK(M29,M$26:M$29,1)</f>
        <v>1</v>
      </c>
      <c r="M29" s="26">
        <f>K43*20^4+R43*20^1</f>
        <v>160000</v>
      </c>
      <c r="N29" s="20"/>
      <c r="O29" s="20"/>
      <c r="P29" s="104">
        <v>4</v>
      </c>
      <c r="Q29" s="105">
        <f>VLOOKUP(R29,A$26:L$29,12,FALSE)</f>
        <v>1</v>
      </c>
      <c r="R29" s="106" t="str">
        <f>VLOOKUP(P29,A$40:T$43,2,FALSE)</f>
        <v>Paderborn</v>
      </c>
      <c r="S29" s="107">
        <f>VLOOKUP(P29,A$40:T$43,3,FALSE)</f>
        <v>0</v>
      </c>
      <c r="T29" s="108">
        <f>VLOOKUP(P29,A$40:T$43,5,FALSE)</f>
        <v>0</v>
      </c>
      <c r="U29" s="108">
        <f>VLOOKUP(P29,A$40:T$43,5,FALSE)</f>
        <v>0</v>
      </c>
      <c r="V29" s="109">
        <f>VLOOKUP(P29,A$40:T$43,6,FALSE)</f>
        <v>0</v>
      </c>
      <c r="W29" s="16"/>
      <c r="X29" s="17"/>
      <c r="Y29" s="16"/>
      <c r="Z29" s="90"/>
    </row>
    <row r="30" spans="1:26" ht="15.75" thickBot="1" x14ac:dyDescent="0.3">
      <c r="A30" s="44"/>
      <c r="B30" s="20"/>
      <c r="C30" s="20"/>
      <c r="D30" s="20"/>
      <c r="E30" s="25"/>
      <c r="F30" s="20"/>
      <c r="G30" s="20"/>
      <c r="H30" s="20"/>
      <c r="I30" s="25"/>
      <c r="J30" s="20"/>
      <c r="K30" s="20"/>
      <c r="L30" s="25"/>
      <c r="M30" s="20"/>
      <c r="N30" s="20"/>
      <c r="O30" s="20"/>
      <c r="P30" s="20"/>
      <c r="Q30" s="20"/>
      <c r="R30" s="20"/>
      <c r="S30" s="20"/>
      <c r="T30" s="20"/>
      <c r="U30" s="20"/>
      <c r="V30" s="45"/>
      <c r="W30" s="16"/>
      <c r="X30" s="17"/>
      <c r="Y30" s="16"/>
      <c r="Z30" s="90"/>
    </row>
    <row r="31" spans="1:26" ht="15.75" thickBot="1" x14ac:dyDescent="0.3">
      <c r="A31" s="265" t="s">
        <v>10</v>
      </c>
      <c r="B31" s="238"/>
      <c r="C31" s="110"/>
      <c r="D31" s="111"/>
      <c r="E31" s="111"/>
      <c r="F31" s="94"/>
      <c r="G31" s="112" t="s">
        <v>12</v>
      </c>
      <c r="H31" s="94" t="s">
        <v>2</v>
      </c>
      <c r="I31" s="237" t="s">
        <v>13</v>
      </c>
      <c r="J31" s="238"/>
      <c r="K31" s="239"/>
      <c r="L31" s="113" t="s">
        <v>14</v>
      </c>
      <c r="M31" s="114" t="s">
        <v>15</v>
      </c>
      <c r="N31" s="20"/>
      <c r="O31" s="20"/>
      <c r="P31" s="20"/>
      <c r="Q31" s="20"/>
      <c r="R31" s="20"/>
      <c r="S31" s="20"/>
      <c r="T31" s="20"/>
      <c r="U31" s="20"/>
      <c r="V31" s="45"/>
      <c r="W31" s="16"/>
      <c r="X31" s="17"/>
      <c r="Y31" s="16"/>
      <c r="Z31" s="90"/>
    </row>
    <row r="32" spans="1:26" x14ac:dyDescent="0.25">
      <c r="A32" s="52">
        <v>0.47916666666666669</v>
      </c>
      <c r="B32" s="53" t="s">
        <v>16</v>
      </c>
      <c r="C32" s="54" t="s">
        <v>17</v>
      </c>
      <c r="D32" s="56"/>
      <c r="E32" s="56" t="str">
        <f>A26</f>
        <v>Osnabrück</v>
      </c>
      <c r="F32" s="30" t="s">
        <v>18</v>
      </c>
      <c r="G32" s="57" t="str">
        <f>A27</f>
        <v>Bochum</v>
      </c>
      <c r="H32" s="29">
        <v>3</v>
      </c>
      <c r="I32" s="1"/>
      <c r="J32" s="30" t="s">
        <v>18</v>
      </c>
      <c r="K32" s="1"/>
      <c r="L32" s="58" t="str">
        <f t="shared" ref="L32:L37" si="7">IF(OR(I32="",K32=""),"",IF(I32&gt;K32,3,IF(K32&gt;I32,0,IF(K32=I32,1,"FOUT"))))</f>
        <v/>
      </c>
      <c r="M32" s="59" t="str">
        <f t="shared" ref="M32:M37" si="8">IF(OR(I32="",K32=""),"",IF(K32&gt;I32,3,IF(I32&gt;K32,0,IF(I32=K32,1,"FOUT"))))</f>
        <v/>
      </c>
      <c r="N32" s="20"/>
      <c r="O32" s="20"/>
      <c r="P32" s="20"/>
      <c r="Q32" s="20"/>
      <c r="R32" s="20"/>
      <c r="S32" s="20"/>
      <c r="T32" s="20"/>
      <c r="U32" s="20"/>
      <c r="V32" s="45"/>
      <c r="W32" s="16"/>
      <c r="X32" s="17"/>
      <c r="Y32" s="16"/>
      <c r="Z32" s="90"/>
    </row>
    <row r="33" spans="1:26" x14ac:dyDescent="0.25">
      <c r="A33" s="115">
        <v>0.47916666666666669</v>
      </c>
      <c r="B33" s="116" t="s">
        <v>16</v>
      </c>
      <c r="C33" s="117" t="s">
        <v>17</v>
      </c>
      <c r="D33" s="118"/>
      <c r="E33" s="118" t="str">
        <f>A28</f>
        <v>Darmstadt</v>
      </c>
      <c r="F33" s="119" t="s">
        <v>18</v>
      </c>
      <c r="G33" s="120" t="str">
        <f>A29</f>
        <v>Paderborn</v>
      </c>
      <c r="H33" s="121">
        <v>4</v>
      </c>
      <c r="I33" s="6"/>
      <c r="J33" s="119" t="s">
        <v>18</v>
      </c>
      <c r="K33" s="6"/>
      <c r="L33" s="58" t="str">
        <f t="shared" si="7"/>
        <v/>
      </c>
      <c r="M33" s="59" t="str">
        <f t="shared" si="8"/>
        <v/>
      </c>
      <c r="N33" s="20"/>
      <c r="O33" s="20"/>
      <c r="P33" s="20"/>
      <c r="Q33" s="20"/>
      <c r="R33" s="20"/>
      <c r="S33" s="20"/>
      <c r="T33" s="20"/>
      <c r="U33" s="20"/>
      <c r="V33" s="45"/>
      <c r="W33" s="16"/>
      <c r="X33" s="17"/>
      <c r="Y33" s="16"/>
      <c r="Z33" s="90"/>
    </row>
    <row r="34" spans="1:26" x14ac:dyDescent="0.25">
      <c r="A34" s="68">
        <v>0.49305555555555558</v>
      </c>
      <c r="B34" s="69" t="s">
        <v>16</v>
      </c>
      <c r="C34" s="70" t="s">
        <v>17</v>
      </c>
      <c r="D34" s="72"/>
      <c r="E34" s="72" t="str">
        <f>A26</f>
        <v>Osnabrück</v>
      </c>
      <c r="F34" s="73" t="s">
        <v>18</v>
      </c>
      <c r="G34" s="74" t="str">
        <f>A28</f>
        <v>Darmstadt</v>
      </c>
      <c r="H34" s="75">
        <v>3</v>
      </c>
      <c r="I34" s="2"/>
      <c r="J34" s="73" t="s">
        <v>18</v>
      </c>
      <c r="K34" s="2"/>
      <c r="L34" s="58" t="str">
        <f t="shared" si="7"/>
        <v/>
      </c>
      <c r="M34" s="59" t="str">
        <f t="shared" si="8"/>
        <v/>
      </c>
      <c r="N34" s="20"/>
      <c r="O34" s="20"/>
      <c r="P34" s="20"/>
      <c r="Q34" s="20"/>
      <c r="R34" s="20"/>
      <c r="S34" s="20"/>
      <c r="T34" s="20"/>
      <c r="U34" s="20"/>
      <c r="V34" s="45"/>
      <c r="W34" s="16"/>
      <c r="X34" s="17"/>
      <c r="Y34" s="16"/>
      <c r="Z34" s="90"/>
    </row>
    <row r="35" spans="1:26" x14ac:dyDescent="0.25">
      <c r="A35" s="115">
        <v>0.49305555555555558</v>
      </c>
      <c r="B35" s="116" t="s">
        <v>16</v>
      </c>
      <c r="C35" s="117" t="s">
        <v>17</v>
      </c>
      <c r="D35" s="118"/>
      <c r="E35" s="118" t="str">
        <f>A27</f>
        <v>Bochum</v>
      </c>
      <c r="F35" s="119" t="s">
        <v>18</v>
      </c>
      <c r="G35" s="120" t="str">
        <f>A29</f>
        <v>Paderborn</v>
      </c>
      <c r="H35" s="121">
        <v>4</v>
      </c>
      <c r="I35" s="6"/>
      <c r="J35" s="119" t="s">
        <v>18</v>
      </c>
      <c r="K35" s="6"/>
      <c r="L35" s="58" t="str">
        <f t="shared" si="7"/>
        <v/>
      </c>
      <c r="M35" s="59" t="str">
        <f t="shared" si="8"/>
        <v/>
      </c>
      <c r="N35" s="20"/>
      <c r="O35" s="20"/>
      <c r="P35" s="20"/>
      <c r="Q35" s="20"/>
      <c r="R35" s="20"/>
      <c r="S35" s="20"/>
      <c r="T35" s="20"/>
      <c r="U35" s="20"/>
      <c r="V35" s="45"/>
      <c r="W35" s="16"/>
      <c r="X35" s="17"/>
      <c r="Y35" s="16"/>
      <c r="Z35" s="90"/>
    </row>
    <row r="36" spans="1:26" x14ac:dyDescent="0.25">
      <c r="A36" s="68">
        <v>0.50694444444444442</v>
      </c>
      <c r="B36" s="69" t="s">
        <v>16</v>
      </c>
      <c r="C36" s="70" t="s">
        <v>17</v>
      </c>
      <c r="D36" s="72"/>
      <c r="E36" s="72" t="str">
        <f>A29</f>
        <v>Paderborn</v>
      </c>
      <c r="F36" s="73" t="s">
        <v>18</v>
      </c>
      <c r="G36" s="74" t="str">
        <f>A26</f>
        <v>Osnabrück</v>
      </c>
      <c r="H36" s="75">
        <v>3</v>
      </c>
      <c r="I36" s="2"/>
      <c r="J36" s="73" t="s">
        <v>18</v>
      </c>
      <c r="K36" s="2"/>
      <c r="L36" s="58" t="str">
        <f t="shared" si="7"/>
        <v/>
      </c>
      <c r="M36" s="59" t="str">
        <f t="shared" si="8"/>
        <v/>
      </c>
      <c r="N36" s="20"/>
      <c r="O36" s="20"/>
      <c r="P36" s="20"/>
      <c r="Q36" s="20"/>
      <c r="R36" s="20"/>
      <c r="S36" s="20"/>
      <c r="T36" s="20"/>
      <c r="U36" s="20"/>
      <c r="V36" s="45"/>
      <c r="W36" s="16"/>
      <c r="X36" s="17"/>
      <c r="Y36" s="16"/>
      <c r="Z36" s="90"/>
    </row>
    <row r="37" spans="1:26" ht="15.75" thickBot="1" x14ac:dyDescent="0.3">
      <c r="A37" s="122">
        <v>0.50694444444444442</v>
      </c>
      <c r="B37" s="123" t="s">
        <v>16</v>
      </c>
      <c r="C37" s="124" t="s">
        <v>17</v>
      </c>
      <c r="D37" s="125"/>
      <c r="E37" s="125" t="str">
        <f>A28</f>
        <v>Darmstadt</v>
      </c>
      <c r="F37" s="126" t="s">
        <v>18</v>
      </c>
      <c r="G37" s="127" t="str">
        <f>A27</f>
        <v>Bochum</v>
      </c>
      <c r="H37" s="128">
        <v>4</v>
      </c>
      <c r="I37" s="7"/>
      <c r="J37" s="126" t="s">
        <v>18</v>
      </c>
      <c r="K37" s="7"/>
      <c r="L37" s="84" t="str">
        <f t="shared" si="7"/>
        <v/>
      </c>
      <c r="M37" s="85" t="str">
        <f t="shared" si="8"/>
        <v/>
      </c>
      <c r="N37" s="86"/>
      <c r="O37" s="86"/>
      <c r="P37" s="86"/>
      <c r="Q37" s="86"/>
      <c r="R37" s="86"/>
      <c r="S37" s="86"/>
      <c r="T37" s="86"/>
      <c r="U37" s="86"/>
      <c r="V37" s="87"/>
      <c r="W37" s="16"/>
      <c r="X37" s="17"/>
      <c r="Y37" s="16"/>
      <c r="Z37" s="90"/>
    </row>
    <row r="38" spans="1:26" x14ac:dyDescent="0.25">
      <c r="A38" s="89"/>
      <c r="B38" s="89"/>
      <c r="C38" s="89"/>
      <c r="D38" s="89"/>
      <c r="E38" s="90"/>
      <c r="F38" s="16"/>
      <c r="G38" s="16"/>
      <c r="H38" s="90"/>
      <c r="I38" s="90"/>
      <c r="J38" s="90"/>
      <c r="K38" s="90"/>
      <c r="L38" s="90"/>
      <c r="M38" s="90"/>
      <c r="N38" s="16"/>
      <c r="O38" s="16"/>
      <c r="P38" s="16"/>
      <c r="Q38" s="16"/>
      <c r="R38" s="16"/>
      <c r="S38" s="16"/>
      <c r="T38" s="16"/>
      <c r="U38" s="17"/>
      <c r="V38" s="17"/>
      <c r="W38" s="16"/>
      <c r="X38" s="17"/>
      <c r="Y38" s="16"/>
      <c r="Z38" s="90"/>
    </row>
    <row r="39" spans="1:26" hidden="1" x14ac:dyDescent="0.25">
      <c r="A39" s="91"/>
      <c r="B39" s="16"/>
      <c r="C39" s="16" t="s">
        <v>19</v>
      </c>
      <c r="D39" s="16"/>
      <c r="E39" s="90" t="s">
        <v>20</v>
      </c>
      <c r="F39" s="90" t="s">
        <v>21</v>
      </c>
      <c r="G39" s="90" t="s">
        <v>22</v>
      </c>
      <c r="H39" s="90" t="s">
        <v>23</v>
      </c>
      <c r="I39" s="90" t="s">
        <v>24</v>
      </c>
      <c r="J39" s="90" t="s">
        <v>25</v>
      </c>
      <c r="K39" s="90" t="s">
        <v>26</v>
      </c>
      <c r="L39" s="16" t="s">
        <v>27</v>
      </c>
      <c r="M39" s="90" t="str">
        <f>B40</f>
        <v>Osnabrück</v>
      </c>
      <c r="N39" s="90" t="str">
        <f>B41</f>
        <v>Bochum</v>
      </c>
      <c r="O39" s="90" t="str">
        <f>B42</f>
        <v>Darmstadt</v>
      </c>
      <c r="P39" s="90" t="str">
        <f>B43</f>
        <v>Paderborn</v>
      </c>
      <c r="Q39" s="90" t="s">
        <v>28</v>
      </c>
      <c r="R39" s="90" t="s">
        <v>29</v>
      </c>
      <c r="S39" s="90" t="s">
        <v>30</v>
      </c>
      <c r="T39" s="90" t="s">
        <v>31</v>
      </c>
      <c r="U39" s="17"/>
      <c r="V39" s="17"/>
      <c r="W39" s="16"/>
      <c r="X39" s="17"/>
      <c r="Y39" s="16"/>
      <c r="Z39" s="90"/>
    </row>
    <row r="40" spans="1:26" hidden="1" x14ac:dyDescent="0.25">
      <c r="A40" s="91">
        <f>RANK(T40,T$40:T$43,1)</f>
        <v>3</v>
      </c>
      <c r="B40" s="16" t="str">
        <f>A26</f>
        <v>Osnabrück</v>
      </c>
      <c r="C40" s="90">
        <f>SUM(L32,L34,M36)</f>
        <v>0</v>
      </c>
      <c r="D40" s="16"/>
      <c r="E40" s="90">
        <f>F40-G40</f>
        <v>0</v>
      </c>
      <c r="F40" s="90">
        <f>SUM(I32,I34,K36)</f>
        <v>0</v>
      </c>
      <c r="G40" s="90">
        <f>SUM(K32,K34,I36)</f>
        <v>0</v>
      </c>
      <c r="H40" s="90">
        <f>RANK(C40,C$40:C$43,0)</f>
        <v>1</v>
      </c>
      <c r="I40" s="90">
        <f t="shared" ref="I40:J43" si="9">RANK(E40,E$40:E$43,0)</f>
        <v>1</v>
      </c>
      <c r="J40" s="90">
        <f t="shared" si="9"/>
        <v>1</v>
      </c>
      <c r="K40" s="16">
        <f>RANK(L40,L$40:L$43,1)</f>
        <v>1</v>
      </c>
      <c r="L40" s="16">
        <f>H40*20^3+I40*20^2+J40*20^1</f>
        <v>8420</v>
      </c>
      <c r="M40" s="90" t="s">
        <v>18</v>
      </c>
      <c r="N40" s="90" t="str">
        <f>IF(K40=K41,L32,"")</f>
        <v/>
      </c>
      <c r="O40" s="90" t="str">
        <f>IF(K40=K42,L34,"")</f>
        <v/>
      </c>
      <c r="P40" s="90" t="str">
        <f>IF(K40=K43,M36,"")</f>
        <v/>
      </c>
      <c r="Q40" s="90">
        <f>SUM(M40:P40)</f>
        <v>0</v>
      </c>
      <c r="R40" s="90">
        <f>IF(AND(N40="",O40="",P40=""),0,RANK(Q40,Q$40:Q$43,0))</f>
        <v>0</v>
      </c>
      <c r="S40" s="90">
        <f>(1+SUMPRODUCT(--(B40&gt;B$40:B$43)))</f>
        <v>3</v>
      </c>
      <c r="T40" s="90">
        <f>K40*20^4+R40*20^3+S40*20^2</f>
        <v>161200</v>
      </c>
      <c r="U40" s="17"/>
      <c r="V40" s="17"/>
      <c r="W40" s="16"/>
      <c r="X40" s="17"/>
      <c r="Y40" s="16"/>
      <c r="Z40" s="90"/>
    </row>
    <row r="41" spans="1:26" hidden="1" x14ac:dyDescent="0.25">
      <c r="A41" s="91">
        <f>RANK(T41,T$40:T$43,1)</f>
        <v>1</v>
      </c>
      <c r="B41" s="16" t="str">
        <f>A27</f>
        <v>Bochum</v>
      </c>
      <c r="C41" s="90">
        <f>SUM(M32,L35,M37)</f>
        <v>0</v>
      </c>
      <c r="D41" s="16"/>
      <c r="E41" s="90">
        <f>F41-G41</f>
        <v>0</v>
      </c>
      <c r="F41" s="90">
        <f>SUM(K32,I35,K37)</f>
        <v>0</v>
      </c>
      <c r="G41" s="90">
        <f>SUM(I32,K35,I37)</f>
        <v>0</v>
      </c>
      <c r="H41" s="90">
        <f>RANK(C41,C$40:C$43,0)</f>
        <v>1</v>
      </c>
      <c r="I41" s="90">
        <f t="shared" si="9"/>
        <v>1</v>
      </c>
      <c r="J41" s="90">
        <f t="shared" si="9"/>
        <v>1</v>
      </c>
      <c r="K41" s="16">
        <f>RANK(L41,L$40:L$43,1)</f>
        <v>1</v>
      </c>
      <c r="L41" s="16">
        <f>H41*20^3+I41*20^2+J41*20^1</f>
        <v>8420</v>
      </c>
      <c r="M41" s="90" t="str">
        <f>IF(K41=K40,M32,"")</f>
        <v/>
      </c>
      <c r="N41" s="90" t="s">
        <v>18</v>
      </c>
      <c r="O41" s="90" t="str">
        <f>IF(K41=K42,M37,"")</f>
        <v/>
      </c>
      <c r="P41" s="90" t="str">
        <f>IF(K41=K43,L35,"")</f>
        <v/>
      </c>
      <c r="Q41" s="90">
        <f>SUM(M41:P41)</f>
        <v>0</v>
      </c>
      <c r="R41" s="90">
        <f>IF(AND(M41="",O41="",P41=""),0,RANK(Q41,Q$40:Q$43,0))</f>
        <v>0</v>
      </c>
      <c r="S41" s="90">
        <f>(1+SUMPRODUCT(--(B41&gt;B$40:B$43)))</f>
        <v>1</v>
      </c>
      <c r="T41" s="90">
        <f>K41*20^4+R41*20^3+S41*20^2</f>
        <v>160400</v>
      </c>
      <c r="U41" s="17"/>
      <c r="V41" s="17"/>
      <c r="W41" s="16"/>
      <c r="X41" s="17"/>
      <c r="Y41" s="16"/>
      <c r="Z41" s="90"/>
    </row>
    <row r="42" spans="1:26" hidden="1" x14ac:dyDescent="0.25">
      <c r="A42" s="91">
        <f>RANK(T42,T$40:T$43,1)</f>
        <v>2</v>
      </c>
      <c r="B42" s="16" t="str">
        <f>A28</f>
        <v>Darmstadt</v>
      </c>
      <c r="C42" s="90">
        <f>SUM(L33,M34,L37)</f>
        <v>0</v>
      </c>
      <c r="D42" s="16"/>
      <c r="E42" s="90">
        <f>F42-G42</f>
        <v>0</v>
      </c>
      <c r="F42" s="90">
        <f>SUM(I33,K34,I37)</f>
        <v>0</v>
      </c>
      <c r="G42" s="90">
        <f>SUM(K33,I34,K37)</f>
        <v>0</v>
      </c>
      <c r="H42" s="90">
        <f>RANK(C42,C$40:C$43,0)</f>
        <v>1</v>
      </c>
      <c r="I42" s="90">
        <f t="shared" si="9"/>
        <v>1</v>
      </c>
      <c r="J42" s="90">
        <f t="shared" si="9"/>
        <v>1</v>
      </c>
      <c r="K42" s="16">
        <f>RANK(L42,L$40:L$43,1)</f>
        <v>1</v>
      </c>
      <c r="L42" s="16">
        <f>H42*20^3+I42*20^2+J42*20^1</f>
        <v>8420</v>
      </c>
      <c r="M42" s="90" t="str">
        <f>IF(K42=K40,M34,"")</f>
        <v/>
      </c>
      <c r="N42" s="90" t="str">
        <f>IF(K42=K41,L37,"")</f>
        <v/>
      </c>
      <c r="O42" s="90" t="s">
        <v>18</v>
      </c>
      <c r="P42" s="90" t="str">
        <f>IF(K42=K43,L33,"")</f>
        <v/>
      </c>
      <c r="Q42" s="90">
        <f>SUM(M42:P42)</f>
        <v>0</v>
      </c>
      <c r="R42" s="90">
        <f>IF(AND(N42="",M42="",P42=""),0,RANK(Q42,Q$40:Q$43,0))</f>
        <v>0</v>
      </c>
      <c r="S42" s="90">
        <f>(1+SUMPRODUCT(--(B42&gt;B$40:B$43)))</f>
        <v>2</v>
      </c>
      <c r="T42" s="90">
        <f>K42*20^4+R42*20^3+S42*20^2</f>
        <v>160800</v>
      </c>
      <c r="U42" s="17"/>
      <c r="V42" s="17"/>
      <c r="W42" s="16"/>
      <c r="X42" s="17"/>
      <c r="Y42" s="16"/>
      <c r="Z42" s="90"/>
    </row>
    <row r="43" spans="1:26" hidden="1" x14ac:dyDescent="0.25">
      <c r="A43" s="91">
        <f>RANK(T43,T$40:T$43,1)</f>
        <v>4</v>
      </c>
      <c r="B43" s="16" t="str">
        <f>A29</f>
        <v>Paderborn</v>
      </c>
      <c r="C43" s="90">
        <f>SUM(M33,M35,L36)</f>
        <v>0</v>
      </c>
      <c r="D43" s="16"/>
      <c r="E43" s="90">
        <f>F43-G43</f>
        <v>0</v>
      </c>
      <c r="F43" s="90">
        <f>SUM(K33,K35,I36)</f>
        <v>0</v>
      </c>
      <c r="G43" s="90">
        <f>SUM(I33,I35,K36)</f>
        <v>0</v>
      </c>
      <c r="H43" s="90">
        <f>RANK(C43,C$40:C$43,0)</f>
        <v>1</v>
      </c>
      <c r="I43" s="90">
        <f t="shared" si="9"/>
        <v>1</v>
      </c>
      <c r="J43" s="90">
        <f t="shared" si="9"/>
        <v>1</v>
      </c>
      <c r="K43" s="16">
        <f>RANK(L43,L$40:L$43,1)</f>
        <v>1</v>
      </c>
      <c r="L43" s="16">
        <f>H43*20^3+I43*20^2+J43*20^1</f>
        <v>8420</v>
      </c>
      <c r="M43" s="90" t="str">
        <f>IF(K43=K40,L36,"")</f>
        <v/>
      </c>
      <c r="N43" s="90" t="str">
        <f>IF(K43=K41,M35,"")</f>
        <v/>
      </c>
      <c r="O43" s="90" t="str">
        <f>IF(K43=K42,M33,"")</f>
        <v/>
      </c>
      <c r="P43" s="90" t="s">
        <v>18</v>
      </c>
      <c r="Q43" s="90">
        <f>SUM(M43:P43)</f>
        <v>0</v>
      </c>
      <c r="R43" s="90">
        <f>IF(AND(N43="",O43="",M43=""),0,RANK(Q43,Q$40:Q$43,0))</f>
        <v>0</v>
      </c>
      <c r="S43" s="90">
        <f>(1+SUMPRODUCT(--(B43&gt;B$40:B$43)))</f>
        <v>4</v>
      </c>
      <c r="T43" s="90">
        <f>K43*20^4+R43*20^3+S43*20^2</f>
        <v>161600</v>
      </c>
      <c r="U43" s="17"/>
      <c r="V43" s="17"/>
      <c r="W43" s="16"/>
      <c r="X43" s="17"/>
      <c r="Y43" s="16"/>
      <c r="Z43" s="90"/>
    </row>
    <row r="44" spans="1:26" hidden="1" x14ac:dyDescent="0.25">
      <c r="A44" s="91"/>
      <c r="B44" s="16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17"/>
      <c r="V44" s="17"/>
      <c r="W44" s="16"/>
      <c r="X44" s="17"/>
      <c r="Y44" s="16"/>
      <c r="Z44" s="90"/>
    </row>
    <row r="45" spans="1:26" ht="15.75" thickBot="1" x14ac:dyDescent="0.3">
      <c r="A45" s="17"/>
      <c r="B45" s="16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17"/>
      <c r="V45" s="17"/>
      <c r="W45" s="16"/>
      <c r="X45" s="17"/>
      <c r="Y45" s="16"/>
      <c r="Z45" s="90"/>
    </row>
    <row r="46" spans="1:26" ht="47.25" thickBot="1" x14ac:dyDescent="0.75">
      <c r="A46" s="215" t="s">
        <v>43</v>
      </c>
      <c r="B46" s="216"/>
      <c r="C46" s="216"/>
      <c r="D46" s="216"/>
      <c r="E46" s="216"/>
      <c r="F46" s="216"/>
      <c r="G46" s="216"/>
      <c r="H46" s="216"/>
      <c r="I46" s="216"/>
      <c r="J46" s="216"/>
      <c r="K46" s="217"/>
      <c r="L46" s="15"/>
      <c r="M46" s="15"/>
      <c r="N46" s="90"/>
      <c r="O46" s="90"/>
      <c r="P46" s="90"/>
      <c r="Q46" s="92"/>
      <c r="R46" s="92"/>
      <c r="S46" s="92"/>
      <c r="T46" s="92"/>
      <c r="U46" s="92"/>
      <c r="V46" s="17"/>
      <c r="W46" s="16"/>
      <c r="X46" s="16"/>
      <c r="Y46" s="16"/>
      <c r="Z46" s="16"/>
    </row>
    <row r="47" spans="1:26" ht="15.75" thickBot="1" x14ac:dyDescent="0.3">
      <c r="A47" s="218" t="s">
        <v>10</v>
      </c>
      <c r="B47" s="219"/>
      <c r="C47" s="129"/>
      <c r="D47" s="130" t="s">
        <v>48</v>
      </c>
      <c r="E47" s="131" t="s">
        <v>11</v>
      </c>
      <c r="F47" s="132"/>
      <c r="G47" s="133" t="s">
        <v>12</v>
      </c>
      <c r="H47" s="132" t="s">
        <v>2</v>
      </c>
      <c r="I47" s="220" t="s">
        <v>13</v>
      </c>
      <c r="J47" s="219"/>
      <c r="K47" s="221"/>
      <c r="L47" s="134" t="s">
        <v>45</v>
      </c>
      <c r="M47" s="135" t="s">
        <v>46</v>
      </c>
      <c r="N47" s="16"/>
      <c r="O47" s="16"/>
      <c r="P47" s="16"/>
      <c r="Q47" s="17"/>
      <c r="R47" s="17"/>
      <c r="S47" s="17"/>
      <c r="T47" s="17"/>
      <c r="U47" s="17"/>
      <c r="V47" s="17"/>
      <c r="W47" s="16"/>
      <c r="X47" s="16"/>
      <c r="Y47" s="16"/>
      <c r="Z47" s="16"/>
    </row>
    <row r="48" spans="1:26" x14ac:dyDescent="0.25">
      <c r="A48" s="136">
        <v>0.52083333333333337</v>
      </c>
      <c r="B48" s="137" t="s">
        <v>16</v>
      </c>
      <c r="C48" s="138" t="s">
        <v>17</v>
      </c>
      <c r="D48" s="137" t="s">
        <v>32</v>
      </c>
      <c r="E48" s="139" t="str">
        <f>IF($K$15="","A1",R4)</f>
        <v>A1</v>
      </c>
      <c r="F48" s="140" t="s">
        <v>18</v>
      </c>
      <c r="G48" s="141" t="str">
        <f>IF($K$15="","B2",R27)</f>
        <v>B2</v>
      </c>
      <c r="H48" s="142">
        <v>1</v>
      </c>
      <c r="I48" s="9"/>
      <c r="J48" s="143" t="s">
        <v>18</v>
      </c>
      <c r="K48" s="9"/>
      <c r="L48" s="144" t="str">
        <f>IF(OR(I48="",K48=""),"",IF(I48&gt;K48,E48,IF(K48&gt;I48,G48,IF(K48=I48,"GELIJK","FOUT"))))</f>
        <v/>
      </c>
      <c r="M48" s="145" t="str">
        <f>IF(OR(I48="",K48=""),"",IF(K48&gt;I48,E48,IF(I48&gt;K48,G48,IF(I48=K48,"GELIJK","FOUT"))))</f>
        <v/>
      </c>
      <c r="N48" s="16"/>
      <c r="O48" s="16"/>
      <c r="P48" s="16"/>
      <c r="Q48" s="17"/>
      <c r="R48" s="17"/>
      <c r="S48" s="17"/>
      <c r="T48" s="17"/>
      <c r="U48" s="17"/>
      <c r="V48" s="17"/>
      <c r="W48" s="16"/>
      <c r="X48" s="16"/>
      <c r="Y48" s="16"/>
      <c r="Z48" s="16"/>
    </row>
    <row r="49" spans="1:26" x14ac:dyDescent="0.25">
      <c r="A49" s="146">
        <v>0.52083333333333337</v>
      </c>
      <c r="B49" s="147" t="s">
        <v>16</v>
      </c>
      <c r="C49" s="148" t="s">
        <v>17</v>
      </c>
      <c r="D49" s="147" t="s">
        <v>33</v>
      </c>
      <c r="E49" s="149" t="str">
        <f>IF($K$15="","B1",R26)</f>
        <v>B1</v>
      </c>
      <c r="F49" s="150" t="s">
        <v>18</v>
      </c>
      <c r="G49" s="151" t="str">
        <f>IF($K$15="","A2",R5)</f>
        <v>A2</v>
      </c>
      <c r="H49" s="152">
        <v>2</v>
      </c>
      <c r="I49" s="10"/>
      <c r="J49" s="153" t="s">
        <v>18</v>
      </c>
      <c r="K49" s="10"/>
      <c r="L49" s="144" t="str">
        <f>IF(OR(I49="",K49=""),"",IF(I49&gt;K49,E49,IF(K49&gt;I49,G49,IF(K49=I49,"GELIJK","FOUT"))))</f>
        <v/>
      </c>
      <c r="M49" s="145" t="str">
        <f>IF(OR(I49="",K49=""),"",IF(K49&gt;I49,E49,IF(I49&gt;K49,G49,IF(I49=K49,"GELIJK","FOUT"))))</f>
        <v/>
      </c>
      <c r="N49" s="16"/>
      <c r="O49" s="16"/>
      <c r="P49" s="16"/>
      <c r="Q49" s="17"/>
      <c r="R49" s="17"/>
      <c r="S49" s="17"/>
      <c r="T49" s="17"/>
      <c r="U49" s="17"/>
      <c r="V49" s="17"/>
      <c r="W49" s="16"/>
      <c r="X49" s="16"/>
      <c r="Y49" s="16"/>
      <c r="Z49" s="16"/>
    </row>
    <row r="50" spans="1:26" x14ac:dyDescent="0.25">
      <c r="A50" s="154">
        <v>0.52083333333333337</v>
      </c>
      <c r="B50" s="155" t="s">
        <v>16</v>
      </c>
      <c r="C50" s="156" t="s">
        <v>17</v>
      </c>
      <c r="D50" s="155" t="s">
        <v>34</v>
      </c>
      <c r="E50" s="157" t="str">
        <f>IF($K$15="","A3",R6)</f>
        <v>A3</v>
      </c>
      <c r="F50" s="158" t="s">
        <v>18</v>
      </c>
      <c r="G50" s="159" t="str">
        <f>IF($K$15="","B4",R29)</f>
        <v>B4</v>
      </c>
      <c r="H50" s="160">
        <v>3</v>
      </c>
      <c r="I50" s="4"/>
      <c r="J50" s="161" t="s">
        <v>18</v>
      </c>
      <c r="K50" s="4"/>
      <c r="L50" s="144" t="str">
        <f>IF(OR(I50="",K50=""),"",IF(I50&gt;K50,E50,IF(K50&gt;I50,G50,IF(K50=I50,"GELIJK","FOUT"))))</f>
        <v/>
      </c>
      <c r="M50" s="145" t="str">
        <f>IF(OR(I50="",K50=""),"",IF(K50&gt;I50,E50,IF(I50&gt;K50,G50,IF(I50=K50,"GELIJK","FOUT"))))</f>
        <v/>
      </c>
      <c r="N50" s="16"/>
      <c r="O50" s="16"/>
      <c r="P50" s="16"/>
      <c r="Q50" s="17"/>
      <c r="R50" s="17"/>
      <c r="S50" s="17"/>
      <c r="T50" s="17"/>
      <c r="U50" s="17"/>
      <c r="V50" s="17"/>
      <c r="W50" s="16"/>
      <c r="X50" s="16"/>
      <c r="Y50" s="16"/>
      <c r="Z50" s="16"/>
    </row>
    <row r="51" spans="1:26" ht="15.75" thickBot="1" x14ac:dyDescent="0.3">
      <c r="A51" s="162">
        <v>0.52083333333333337</v>
      </c>
      <c r="B51" s="163" t="s">
        <v>16</v>
      </c>
      <c r="C51" s="164" t="s">
        <v>17</v>
      </c>
      <c r="D51" s="163" t="s">
        <v>35</v>
      </c>
      <c r="E51" s="165" t="str">
        <f>IF($K$15="","B3",R28)</f>
        <v>B3</v>
      </c>
      <c r="F51" s="166" t="s">
        <v>18</v>
      </c>
      <c r="G51" s="167" t="str">
        <f>IF($K$15="","A4",R7)</f>
        <v>A4</v>
      </c>
      <c r="H51" s="168">
        <v>4</v>
      </c>
      <c r="I51" s="11"/>
      <c r="J51" s="169" t="s">
        <v>18</v>
      </c>
      <c r="K51" s="11"/>
      <c r="L51" s="170" t="str">
        <f>IF(OR(I51="",K51=""),"",IF(I51&gt;K51,E51,IF(K51&gt;I51,G51,IF(K51=I51,"GELIJK","FOUT"))))</f>
        <v/>
      </c>
      <c r="M51" s="171" t="str">
        <f>IF(OR(I51="",K51=""),"",IF(K51&gt;I51,E51,IF(I51&gt;K51,G51,IF(I51=K51,"GELIJK","FOUT"))))</f>
        <v/>
      </c>
      <c r="N51" s="91"/>
      <c r="O51" s="17"/>
      <c r="P51" s="17"/>
      <c r="Q51" s="17"/>
      <c r="R51" s="17"/>
      <c r="S51" s="17"/>
      <c r="T51" s="17"/>
      <c r="U51" s="17"/>
      <c r="V51" s="17"/>
      <c r="W51" s="16"/>
      <c r="X51" s="16"/>
      <c r="Y51" s="16"/>
      <c r="Z51" s="16"/>
    </row>
    <row r="52" spans="1:26" x14ac:dyDescent="0.25">
      <c r="A52" s="172"/>
      <c r="B52" s="173"/>
      <c r="C52" s="172"/>
      <c r="D52" s="173"/>
      <c r="E52" s="174"/>
      <c r="F52" s="174"/>
      <c r="G52" s="174"/>
      <c r="H52" s="92"/>
      <c r="I52" s="92"/>
      <c r="J52" s="92"/>
      <c r="K52" s="92"/>
      <c r="L52" s="92"/>
      <c r="M52" s="92"/>
      <c r="N52" s="17"/>
      <c r="O52" s="17"/>
      <c r="P52" s="17"/>
      <c r="Q52" s="17"/>
      <c r="R52" s="17"/>
      <c r="S52" s="17"/>
      <c r="T52" s="17"/>
      <c r="U52" s="17"/>
      <c r="V52" s="17"/>
      <c r="W52" s="16"/>
      <c r="X52" s="16"/>
      <c r="Y52" s="16"/>
      <c r="Z52" s="16"/>
    </row>
    <row r="53" spans="1:26" ht="15.75" thickBot="1" x14ac:dyDescent="0.3">
      <c r="A53" s="172"/>
      <c r="B53" s="173"/>
      <c r="C53" s="172"/>
      <c r="D53" s="172"/>
      <c r="E53" s="174"/>
      <c r="F53" s="174"/>
      <c r="G53" s="174"/>
      <c r="H53" s="92"/>
      <c r="I53" s="92"/>
      <c r="J53" s="92"/>
      <c r="K53" s="92"/>
      <c r="L53" s="92"/>
      <c r="M53" s="92"/>
      <c r="N53" s="17"/>
      <c r="O53" s="17"/>
      <c r="P53" s="17"/>
      <c r="Q53" s="17"/>
      <c r="R53" s="17"/>
      <c r="S53" s="17"/>
      <c r="T53" s="17"/>
      <c r="U53" s="17"/>
      <c r="V53" s="17"/>
      <c r="W53" s="16"/>
      <c r="X53" s="172"/>
      <c r="Y53" s="173"/>
      <c r="Z53" s="172"/>
    </row>
    <row r="54" spans="1:26" ht="47.25" thickBot="1" x14ac:dyDescent="0.75">
      <c r="A54" s="215" t="s">
        <v>44</v>
      </c>
      <c r="B54" s="216"/>
      <c r="C54" s="216"/>
      <c r="D54" s="216"/>
      <c r="E54" s="216"/>
      <c r="F54" s="216"/>
      <c r="G54" s="216"/>
      <c r="H54" s="216"/>
      <c r="I54" s="216"/>
      <c r="J54" s="216"/>
      <c r="K54" s="217"/>
      <c r="L54" s="15"/>
      <c r="M54" s="15"/>
      <c r="N54" s="17"/>
      <c r="O54" s="17"/>
      <c r="P54" s="17"/>
      <c r="Q54" s="17"/>
      <c r="R54" s="17"/>
      <c r="S54" s="17"/>
      <c r="T54" s="17"/>
      <c r="U54" s="17"/>
      <c r="V54" s="17"/>
      <c r="W54" s="16"/>
      <c r="X54" s="172"/>
      <c r="Y54" s="173"/>
      <c r="Z54" s="172"/>
    </row>
    <row r="55" spans="1:26" ht="15.75" thickBot="1" x14ac:dyDescent="0.3">
      <c r="A55" s="222" t="s">
        <v>10</v>
      </c>
      <c r="B55" s="223"/>
      <c r="C55" s="175"/>
      <c r="D55" s="176"/>
      <c r="E55" s="177" t="s">
        <v>11</v>
      </c>
      <c r="F55" s="178"/>
      <c r="G55" s="179" t="s">
        <v>12</v>
      </c>
      <c r="H55" s="178" t="s">
        <v>2</v>
      </c>
      <c r="I55" s="224" t="s">
        <v>13</v>
      </c>
      <c r="J55" s="223"/>
      <c r="K55" s="225"/>
      <c r="L55" s="134" t="s">
        <v>45</v>
      </c>
      <c r="M55" s="135" t="s">
        <v>46</v>
      </c>
      <c r="N55" s="17"/>
      <c r="O55" s="17"/>
      <c r="P55" s="17"/>
      <c r="Q55" s="17"/>
      <c r="R55" s="17"/>
      <c r="S55" s="17"/>
      <c r="T55" s="17"/>
      <c r="U55" s="17"/>
      <c r="V55" s="17"/>
      <c r="W55" s="16"/>
      <c r="X55" s="172"/>
      <c r="Y55" s="173"/>
      <c r="Z55" s="172"/>
    </row>
    <row r="56" spans="1:26" x14ac:dyDescent="0.25">
      <c r="A56" s="154">
        <v>0.53472222222222221</v>
      </c>
      <c r="B56" s="155" t="s">
        <v>16</v>
      </c>
      <c r="C56" s="156" t="s">
        <v>17</v>
      </c>
      <c r="D56" s="155" t="s">
        <v>36</v>
      </c>
      <c r="E56" s="202" t="str">
        <f>IF(K48="","Winnaar HF1",L48)</f>
        <v>Winnaar HF1</v>
      </c>
      <c r="F56" s="161" t="s">
        <v>18</v>
      </c>
      <c r="G56" s="203" t="str">
        <f>IF(K49="","Winnaar HF2",L49)</f>
        <v>Winnaar HF2</v>
      </c>
      <c r="H56" s="160">
        <v>1</v>
      </c>
      <c r="I56" s="4"/>
      <c r="J56" s="161" t="s">
        <v>18</v>
      </c>
      <c r="K56" s="4"/>
      <c r="L56" s="144" t="str">
        <f>IF(OR(I56="",K56=""),"",IF(I56&gt;K56,E56,IF(K56&gt;I56,G56,IF(K56=I56,"GELIJK","FOUT"))))</f>
        <v/>
      </c>
      <c r="M56" s="145" t="str">
        <f>IF(OR(I56="",K56=""),"",IF(K56&gt;I56,E56,IF(I56&gt;K56,G56,IF(I56=K56,"GELIJK","FOUT"))))</f>
        <v/>
      </c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x14ac:dyDescent="0.25">
      <c r="A57" s="181">
        <v>0.53472222222222221</v>
      </c>
      <c r="B57" s="182" t="s">
        <v>16</v>
      </c>
      <c r="C57" s="183" t="s">
        <v>17</v>
      </c>
      <c r="D57" s="182" t="s">
        <v>37</v>
      </c>
      <c r="E57" s="204" t="str">
        <f>IF(K48="","Verliezer HF1",M48)</f>
        <v>Verliezer HF1</v>
      </c>
      <c r="F57" s="185" t="s">
        <v>18</v>
      </c>
      <c r="G57" s="205" t="str">
        <f>IF(K49="","Verliezer HF2",M49)</f>
        <v>Verliezer HF2</v>
      </c>
      <c r="H57" s="186">
        <v>2</v>
      </c>
      <c r="I57" s="12"/>
      <c r="J57" s="185" t="s">
        <v>18</v>
      </c>
      <c r="K57" s="12"/>
      <c r="L57" s="144" t="str">
        <f>IF(OR(I57="",K57=""),"",IF(I57&gt;K57,E57,IF(K57&gt;I57,G57,IF(K57=I57,"GELIJK","FOUT"))))</f>
        <v/>
      </c>
      <c r="M57" s="145" t="str">
        <f>IF(OR(I57="",K57=""),"",IF(K57&gt;I57,E57,IF(I57&gt;K57,G57,IF(I57=K57,"GELIJK","FOUT"))))</f>
        <v/>
      </c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x14ac:dyDescent="0.25">
      <c r="A58" s="187">
        <v>0.53472222222222221</v>
      </c>
      <c r="B58" s="188" t="s">
        <v>16</v>
      </c>
      <c r="C58" s="189" t="s">
        <v>17</v>
      </c>
      <c r="D58" s="188" t="s">
        <v>38</v>
      </c>
      <c r="E58" s="206" t="str">
        <f>IF(K50="","Winnaar HF3",L50)</f>
        <v>Winnaar HF3</v>
      </c>
      <c r="F58" s="191" t="s">
        <v>18</v>
      </c>
      <c r="G58" s="207" t="str">
        <f>IF(K51="","Winnaar HF4",L51)</f>
        <v>Winnaar HF4</v>
      </c>
      <c r="H58" s="192">
        <v>3</v>
      </c>
      <c r="I58" s="3"/>
      <c r="J58" s="191" t="s">
        <v>18</v>
      </c>
      <c r="K58" s="3"/>
      <c r="L58" s="193" t="str">
        <f>IF(OR(I58="",K58=""),"",IF(I58&gt;K58,E58,IF(K58&gt;I58,G58,IF(K58=I58,"GELIJK","FOUT"))))</f>
        <v/>
      </c>
      <c r="M58" s="194" t="str">
        <f>IF(OR(I58="",K58=""),"",IF(K58&gt;I58,E58,IF(I58&gt;K58,G58,IF(I58=K58,"GELIJK","FOUT"))))</f>
        <v/>
      </c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5.75" thickBot="1" x14ac:dyDescent="0.3">
      <c r="A59" s="195">
        <v>0.53472222222222221</v>
      </c>
      <c r="B59" s="196" t="s">
        <v>16</v>
      </c>
      <c r="C59" s="197" t="s">
        <v>17</v>
      </c>
      <c r="D59" s="196" t="s">
        <v>39</v>
      </c>
      <c r="E59" s="208" t="str">
        <f>IF(K50="","Verliezer HF3",M50)</f>
        <v>Verliezer HF3</v>
      </c>
      <c r="F59" s="199" t="s">
        <v>18</v>
      </c>
      <c r="G59" s="209" t="str">
        <f>IF(K51="","Verliezer HF4",M51)</f>
        <v>Verliezer HF4</v>
      </c>
      <c r="H59" s="200">
        <v>4</v>
      </c>
      <c r="I59" s="13"/>
      <c r="J59" s="199" t="s">
        <v>18</v>
      </c>
      <c r="K59" s="13"/>
      <c r="L59" s="144" t="str">
        <f>IF(OR(I59="",K59=""),"",IF(I59&gt;K59,E59,IF(K59&gt;I59,G59,IF(K59=I59,"GELIJK","FOUT"))))</f>
        <v/>
      </c>
      <c r="M59" s="145" t="str">
        <f>IF(OR(I59="",K59=""),"",IF(K59&gt;I59,E59,IF(I59&gt;K59,G59,IF(I59=K59,"GELIJK","FOUT"))))</f>
        <v/>
      </c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5.75" thickBot="1" x14ac:dyDescent="0.3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47.25" thickBot="1" x14ac:dyDescent="0.75">
      <c r="A61" s="230" t="s">
        <v>47</v>
      </c>
      <c r="B61" s="231"/>
      <c r="C61" s="231"/>
      <c r="D61" s="231"/>
      <c r="E61" s="231"/>
      <c r="F61" s="231"/>
      <c r="G61" s="231"/>
      <c r="H61" s="232"/>
      <c r="I61" s="91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thickBot="1" x14ac:dyDescent="0.3">
      <c r="A62" s="210" t="s">
        <v>4</v>
      </c>
      <c r="B62" s="233" t="s">
        <v>5</v>
      </c>
      <c r="C62" s="233"/>
      <c r="D62" s="233"/>
      <c r="E62" s="234"/>
      <c r="F62" s="210" t="s">
        <v>4</v>
      </c>
      <c r="G62" s="233"/>
      <c r="H62" s="234"/>
      <c r="I62" s="91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25">
      <c r="A63" s="201">
        <v>1</v>
      </c>
      <c r="B63" s="235" t="str">
        <f>L56</f>
        <v/>
      </c>
      <c r="C63" s="235"/>
      <c r="D63" s="235"/>
      <c r="E63" s="236"/>
      <c r="F63" s="201">
        <v>5</v>
      </c>
      <c r="G63" s="235" t="str">
        <f>L58</f>
        <v/>
      </c>
      <c r="H63" s="236"/>
      <c r="I63" s="91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x14ac:dyDescent="0.25">
      <c r="A64" s="201">
        <v>2</v>
      </c>
      <c r="B64" s="226" t="str">
        <f>M56</f>
        <v/>
      </c>
      <c r="C64" s="226"/>
      <c r="D64" s="226"/>
      <c r="E64" s="227"/>
      <c r="F64" s="201">
        <v>6</v>
      </c>
      <c r="G64" s="226" t="str">
        <f>M58</f>
        <v/>
      </c>
      <c r="H64" s="227"/>
      <c r="I64" s="91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25">
      <c r="A65" s="201">
        <v>3</v>
      </c>
      <c r="B65" s="226" t="str">
        <f>L57</f>
        <v/>
      </c>
      <c r="C65" s="226"/>
      <c r="D65" s="226"/>
      <c r="E65" s="227"/>
      <c r="F65" s="201">
        <v>7</v>
      </c>
      <c r="G65" s="226" t="str">
        <f>L59</f>
        <v/>
      </c>
      <c r="H65" s="227"/>
      <c r="I65" s="91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thickBot="1" x14ac:dyDescent="0.3">
      <c r="A66" s="211">
        <v>4</v>
      </c>
      <c r="B66" s="228" t="str">
        <f>M57</f>
        <v/>
      </c>
      <c r="C66" s="228"/>
      <c r="D66" s="228"/>
      <c r="E66" s="229"/>
      <c r="F66" s="211">
        <v>8</v>
      </c>
      <c r="G66" s="228" t="str">
        <f>M59</f>
        <v/>
      </c>
      <c r="H66" s="229"/>
      <c r="I66" s="91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</sheetData>
  <sheetProtection sheet="1" objects="1" scenarios="1"/>
  <mergeCells count="34">
    <mergeCell ref="A6:G6"/>
    <mergeCell ref="A1:V1"/>
    <mergeCell ref="A2:V2"/>
    <mergeCell ref="A3:G3"/>
    <mergeCell ref="A4:G4"/>
    <mergeCell ref="A5:G5"/>
    <mergeCell ref="I31:K31"/>
    <mergeCell ref="A46:K46"/>
    <mergeCell ref="A7:G7"/>
    <mergeCell ref="A9:B9"/>
    <mergeCell ref="I9:K9"/>
    <mergeCell ref="A24:V24"/>
    <mergeCell ref="A25:G25"/>
    <mergeCell ref="A26:G26"/>
    <mergeCell ref="A61:H61"/>
    <mergeCell ref="A27:G27"/>
    <mergeCell ref="A28:G28"/>
    <mergeCell ref="A29:G29"/>
    <mergeCell ref="A31:B31"/>
    <mergeCell ref="A47:B47"/>
    <mergeCell ref="I47:K47"/>
    <mergeCell ref="A54:K54"/>
    <mergeCell ref="A55:B55"/>
    <mergeCell ref="I55:K55"/>
    <mergeCell ref="B65:E65"/>
    <mergeCell ref="G65:H65"/>
    <mergeCell ref="B66:E66"/>
    <mergeCell ref="G66:H66"/>
    <mergeCell ref="B62:E62"/>
    <mergeCell ref="G62:H62"/>
    <mergeCell ref="B63:E63"/>
    <mergeCell ref="G63:H63"/>
    <mergeCell ref="B64:E64"/>
    <mergeCell ref="G64:H6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Mini's + O8 (Champions League)</vt:lpstr>
      <vt:lpstr>O9 + O10 (Eredivisie)</vt:lpstr>
      <vt:lpstr>JO11+JO12 (Eerste Divisie)</vt:lpstr>
      <vt:lpstr>JO13 (2. Bundesliga)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 Tigrinate</cp:lastModifiedBy>
  <cp:revision/>
  <dcterms:created xsi:type="dcterms:W3CDTF">2020-11-09T06:37:36Z</dcterms:created>
  <dcterms:modified xsi:type="dcterms:W3CDTF">2020-11-12T11:02:52Z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bce33f7-04c0-4596-9b71-ba8617e88451_Enabled">
    <vt:lpwstr>true</vt:lpwstr>
  </property>
  <property fmtid="{D5CDD505-2E9C-101B-9397-08002B2CF9AE}" pid="3" name="MSIP_Label_0bce33f7-04c0-4596-9b71-ba8617e88451_SetDate">
    <vt:lpwstr>2020-11-12T11:02:39Z</vt:lpwstr>
  </property>
  <property fmtid="{D5CDD505-2E9C-101B-9397-08002B2CF9AE}" pid="4" name="MSIP_Label_0bce33f7-04c0-4596-9b71-ba8617e88451_Method">
    <vt:lpwstr>Privileged</vt:lpwstr>
  </property>
  <property fmtid="{D5CDD505-2E9C-101B-9397-08002B2CF9AE}" pid="5" name="MSIP_Label_0bce33f7-04c0-4596-9b71-ba8617e88451_Name">
    <vt:lpwstr>0bce33f7-04c0-4596-9b71-ba8617e88451</vt:lpwstr>
  </property>
  <property fmtid="{D5CDD505-2E9C-101B-9397-08002B2CF9AE}" pid="6" name="MSIP_Label_0bce33f7-04c0-4596-9b71-ba8617e88451_SiteId">
    <vt:lpwstr>3a15904d-3fd9-4256-a753-beb05cdf0c6d</vt:lpwstr>
  </property>
  <property fmtid="{D5CDD505-2E9C-101B-9397-08002B2CF9AE}" pid="7" name="MSIP_Label_0bce33f7-04c0-4596-9b71-ba8617e88451_ActionId">
    <vt:lpwstr>9f11f7a5-a570-4a54-bf6d-00002d291a63</vt:lpwstr>
  </property>
  <property fmtid="{D5CDD505-2E9C-101B-9397-08002B2CF9AE}" pid="8" name="MSIP_Label_0bce33f7-04c0-4596-9b71-ba8617e88451_ContentBits">
    <vt:lpwstr>0</vt:lpwstr>
  </property>
</Properties>
</file>